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11325" yWindow="-285" windowWidth="7650" windowHeight="10740" activeTab="5"/>
  </bookViews>
  <sheets>
    <sheet name="Planejamento mensal" sheetId="4" r:id="rId1"/>
    <sheet name="Planejamento Semanal" sheetId="2" r:id="rId2"/>
    <sheet name="Planejamento Diário" sheetId="5" r:id="rId3"/>
    <sheet name="Eventos" sheetId="3" r:id="rId4"/>
    <sheet name="Mini Calendario" sheetId="1" r:id="rId5"/>
    <sheet name="Plan1" sheetId="6" r:id="rId6"/>
  </sheets>
  <externalReferences>
    <externalReference r:id="rId7"/>
  </externalReferences>
  <definedNames>
    <definedName name="_xlnm.Print_Area" localSheetId="3">Eventos!$A$1:$G$57</definedName>
    <definedName name="_xlnm.Print_Area" localSheetId="2">'Planejamento Diário'!$A$6:$J$62</definedName>
    <definedName name="_xlnm.Print_Area" localSheetId="0">'Planejamento mensal'!$A$5:$N$60</definedName>
    <definedName name="_xlnm.Print_Area" localSheetId="1">'Planejamento Semanal'!$A$6:$L$63</definedName>
    <definedName name="arr_event">Eventos!$A:$A</definedName>
    <definedName name="arr_eventdate">Eventos!$F:$F</definedName>
    <definedName name="arr_holiday">[1]Holidays!$A$1:$A$65536</definedName>
    <definedName name="arr_holidaydate">[1]Holidays!$F$1:$F$65536</definedName>
    <definedName name="month">Eventos!$B$4</definedName>
    <definedName name="startday">'Mini Calendario'!$K$1</definedName>
    <definedName name="theDate">'Planejamento Semanal'!$L$4</definedName>
    <definedName name="valuevx">42.314159</definedName>
    <definedName name="weekNumOpt">'Mini Calendario'!$O$1</definedName>
    <definedName name="year">YEAR(theDate)</definedName>
  </definedNames>
  <calcPr calcId="124519"/>
</workbook>
</file>

<file path=xl/calcChain.xml><?xml version="1.0" encoding="utf-8"?>
<calcChain xmlns="http://schemas.openxmlformats.org/spreadsheetml/2006/main">
  <c r="M32" i="4"/>
  <c r="A6" i="5"/>
  <c r="D8"/>
  <c r="F17"/>
  <c r="F21" s="1"/>
  <c r="F25" s="1"/>
  <c r="F29" s="1"/>
  <c r="F33" s="1"/>
  <c r="F37" s="1"/>
  <c r="F41" s="1"/>
  <c r="F45" s="1"/>
  <c r="F49" s="1"/>
  <c r="F53" s="1"/>
  <c r="F55" s="1"/>
  <c r="F57" s="1"/>
  <c r="F59" s="1"/>
  <c r="F61" s="1"/>
  <c r="AE65" i="4"/>
  <c r="AD65"/>
  <c r="AC65"/>
  <c r="AB65"/>
  <c r="AA65"/>
  <c r="Z65"/>
  <c r="Y65"/>
  <c r="W65"/>
  <c r="V65"/>
  <c r="U65"/>
  <c r="T65"/>
  <c r="S65"/>
  <c r="R65"/>
  <c r="Q65"/>
  <c r="C5"/>
  <c r="Q64" s="1"/>
  <c r="L4" i="2"/>
  <c r="D10" s="1"/>
  <c r="H24" i="1"/>
  <c r="G24"/>
  <c r="F24"/>
  <c r="E24"/>
  <c r="D24"/>
  <c r="C24"/>
  <c r="B24"/>
  <c r="H15"/>
  <c r="G15"/>
  <c r="F15"/>
  <c r="E15"/>
  <c r="D15"/>
  <c r="C15"/>
  <c r="B15"/>
  <c r="H6"/>
  <c r="B6"/>
  <c r="G6"/>
  <c r="F6"/>
  <c r="E6"/>
  <c r="D6"/>
  <c r="C6"/>
  <c r="A6" i="2"/>
  <c r="B4" i="3"/>
  <c r="B14" i="1" s="1"/>
  <c r="D21" s="1"/>
  <c r="L21" s="1"/>
  <c r="B3" i="3"/>
  <c r="F47"/>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12"/>
  <c r="F45"/>
  <c r="J56" i="2"/>
  <c r="F13" i="3"/>
  <c r="F46"/>
  <c r="F44"/>
  <c r="F52"/>
  <c r="F31"/>
  <c r="F39"/>
  <c r="D6" i="5"/>
  <c r="F51" i="3" l="1"/>
  <c r="F40"/>
  <c r="C25" i="4"/>
  <c r="Y64"/>
  <c r="AD71" s="1"/>
  <c r="A25"/>
  <c r="I7"/>
  <c r="I6" s="1"/>
  <c r="I31"/>
  <c r="K19"/>
  <c r="A19"/>
  <c r="E31"/>
  <c r="M13"/>
  <c r="C31"/>
  <c r="E19"/>
  <c r="K7"/>
  <c r="K6" s="1"/>
  <c r="A37"/>
  <c r="C19"/>
  <c r="A31"/>
  <c r="G31"/>
  <c r="G7"/>
  <c r="G6" s="1"/>
  <c r="K13"/>
  <c r="E7"/>
  <c r="E6" s="1"/>
  <c r="S71"/>
  <c r="Q70"/>
  <c r="W67"/>
  <c r="V66"/>
  <c r="G13"/>
  <c r="I19"/>
  <c r="K25"/>
  <c r="M31"/>
  <c r="E13"/>
  <c r="G19"/>
  <c r="I25"/>
  <c r="K31"/>
  <c r="A7"/>
  <c r="A6" s="1"/>
  <c r="C13"/>
  <c r="G25"/>
  <c r="C7"/>
  <c r="C6" s="1"/>
  <c r="I13"/>
  <c r="M25"/>
  <c r="E25"/>
  <c r="A13"/>
  <c r="C37"/>
  <c r="M19"/>
  <c r="M7"/>
  <c r="M6" s="1"/>
  <c r="Q66"/>
  <c r="R69"/>
  <c r="W71"/>
  <c r="F53" i="3"/>
  <c r="F34"/>
  <c r="F32"/>
  <c r="F50"/>
  <c r="F36"/>
  <c r="E10" i="5"/>
  <c r="F33" i="3"/>
  <c r="L13" i="2"/>
  <c r="B16" i="1"/>
  <c r="J16" s="1"/>
  <c r="A8" i="2"/>
  <c r="AE67" i="4"/>
  <c r="AD68"/>
  <c r="B17" i="1"/>
  <c r="J17" s="1"/>
  <c r="F8" i="3"/>
  <c r="F42"/>
  <c r="L47" i="2"/>
  <c r="J13"/>
  <c r="F49" i="3"/>
  <c r="C17" i="1"/>
  <c r="K17" s="1"/>
  <c r="E16"/>
  <c r="M16" s="1"/>
  <c r="F20" i="3"/>
  <c r="F19" s="1"/>
  <c r="F47" i="2"/>
  <c r="H47"/>
  <c r="F41" i="3"/>
  <c r="B21" i="1"/>
  <c r="J21" s="1"/>
  <c r="F16"/>
  <c r="N16" s="1"/>
  <c r="C20"/>
  <c r="K20" s="1"/>
  <c r="H18"/>
  <c r="P18" s="1"/>
  <c r="G19"/>
  <c r="O19" s="1"/>
  <c r="Z66" i="4"/>
  <c r="AB71"/>
  <c r="T69"/>
  <c r="Q68"/>
  <c r="T66"/>
  <c r="V71"/>
  <c r="W69"/>
  <c r="Y67"/>
  <c r="Y69"/>
  <c r="AE66"/>
  <c r="AE70"/>
  <c r="R68"/>
  <c r="V70"/>
  <c r="Q67"/>
  <c r="Q69"/>
  <c r="Q71"/>
  <c r="V67"/>
  <c r="T70"/>
  <c r="W66"/>
  <c r="W68"/>
  <c r="W70"/>
  <c r="R66"/>
  <c r="T67"/>
  <c r="V68"/>
  <c r="R70"/>
  <c r="T71"/>
  <c r="U66"/>
  <c r="U67"/>
  <c r="U68"/>
  <c r="U69"/>
  <c r="U70"/>
  <c r="U71"/>
  <c r="R67"/>
  <c r="T68"/>
  <c r="V69"/>
  <c r="R71"/>
  <c r="S66"/>
  <c r="S67"/>
  <c r="S68"/>
  <c r="S69"/>
  <c r="S70"/>
  <c r="F18" i="1"/>
  <c r="N18" s="1"/>
  <c r="C18"/>
  <c r="K18" s="1"/>
  <c r="F19"/>
  <c r="N19" s="1"/>
  <c r="F17"/>
  <c r="N17" s="1"/>
  <c r="D16"/>
  <c r="L16" s="1"/>
  <c r="C16"/>
  <c r="K16" s="1"/>
  <c r="G20"/>
  <c r="O20" s="1"/>
  <c r="D17"/>
  <c r="L17" s="1"/>
  <c r="H13" i="2"/>
  <c r="F11" i="3"/>
  <c r="F10"/>
  <c r="F38"/>
  <c r="F9"/>
  <c r="F37"/>
  <c r="L30" i="2"/>
  <c r="J47"/>
  <c r="F30"/>
  <c r="F22" i="3"/>
  <c r="F35"/>
  <c r="F13" i="2"/>
  <c r="J30"/>
  <c r="H30"/>
  <c r="L56"/>
  <c r="F43" i="3"/>
  <c r="F23"/>
  <c r="E19" i="1"/>
  <c r="M19" s="1"/>
  <c r="H17"/>
  <c r="P17" s="1"/>
  <c r="H21"/>
  <c r="H19"/>
  <c r="P19" s="1"/>
  <c r="F20"/>
  <c r="N20" s="1"/>
  <c r="H16"/>
  <c r="P16" s="1"/>
  <c r="E21"/>
  <c r="M21" s="1"/>
  <c r="B18"/>
  <c r="D20"/>
  <c r="L20" s="1"/>
  <c r="B20"/>
  <c r="B5"/>
  <c r="C19"/>
  <c r="K19" s="1"/>
  <c r="B19"/>
  <c r="J19" s="1"/>
  <c r="F21"/>
  <c r="N21" s="1"/>
  <c r="B23"/>
  <c r="E20"/>
  <c r="M20" s="1"/>
  <c r="E17"/>
  <c r="M17" s="1"/>
  <c r="H20"/>
  <c r="P20" s="1"/>
  <c r="G16"/>
  <c r="O16" s="1"/>
  <c r="G21"/>
  <c r="O21" s="1"/>
  <c r="E18"/>
  <c r="M18" s="1"/>
  <c r="C21"/>
  <c r="K21" s="1"/>
  <c r="D18"/>
  <c r="L18" s="1"/>
  <c r="G18"/>
  <c r="O18" s="1"/>
  <c r="G17"/>
  <c r="O17" s="1"/>
  <c r="D19"/>
  <c r="L19" s="1"/>
  <c r="AC66" i="4"/>
  <c r="AC68"/>
  <c r="AC70"/>
  <c r="AC71"/>
  <c r="AB69"/>
  <c r="AD70"/>
  <c r="AA66"/>
  <c r="AA69"/>
  <c r="AA70"/>
  <c r="AB66"/>
  <c r="Z69"/>
  <c r="AD67" l="1"/>
  <c r="AA68"/>
  <c r="AD66"/>
  <c r="AC67"/>
  <c r="Z67"/>
  <c r="AB67"/>
  <c r="AE69"/>
  <c r="AE71"/>
  <c r="AD69"/>
  <c r="Z70"/>
  <c r="Y70"/>
  <c r="F21" i="3"/>
  <c r="AB70" i="4"/>
  <c r="AA71"/>
  <c r="AA67"/>
  <c r="Z68"/>
  <c r="AC69"/>
  <c r="AE68"/>
  <c r="Y71"/>
  <c r="AB68"/>
  <c r="Y68"/>
  <c r="Y66"/>
  <c r="Z71"/>
  <c r="F18" i="3"/>
  <c r="J33" i="2" s="1"/>
  <c r="J20" i="1"/>
  <c r="J18"/>
  <c r="D26"/>
  <c r="L26" s="1"/>
  <c r="H28"/>
  <c r="P28" s="1"/>
  <c r="F26"/>
  <c r="N26" s="1"/>
  <c r="G26"/>
  <c r="O26" s="1"/>
  <c r="G28"/>
  <c r="O28" s="1"/>
  <c r="H30"/>
  <c r="P30" s="1"/>
  <c r="F30"/>
  <c r="N30" s="1"/>
  <c r="E27"/>
  <c r="M27" s="1"/>
  <c r="E30"/>
  <c r="M30" s="1"/>
  <c r="C25"/>
  <c r="K25" s="1"/>
  <c r="F27"/>
  <c r="N27" s="1"/>
  <c r="D30"/>
  <c r="L30" s="1"/>
  <c r="G27"/>
  <c r="O27" s="1"/>
  <c r="D27"/>
  <c r="L27" s="1"/>
  <c r="H27"/>
  <c r="P27" s="1"/>
  <c r="B25"/>
  <c r="B27"/>
  <c r="E29"/>
  <c r="M29" s="1"/>
  <c r="G30"/>
  <c r="O30" s="1"/>
  <c r="C30"/>
  <c r="K30" s="1"/>
  <c r="C28"/>
  <c r="K28" s="1"/>
  <c r="C26"/>
  <c r="K26" s="1"/>
  <c r="D25"/>
  <c r="L25" s="1"/>
  <c r="F28"/>
  <c r="N28" s="1"/>
  <c r="D29"/>
  <c r="L29" s="1"/>
  <c r="H25"/>
  <c r="P25" s="1"/>
  <c r="D28"/>
  <c r="L28" s="1"/>
  <c r="E28"/>
  <c r="M28" s="1"/>
  <c r="E26"/>
  <c r="M26" s="1"/>
  <c r="F29"/>
  <c r="N29" s="1"/>
  <c r="E25"/>
  <c r="M25" s="1"/>
  <c r="G29"/>
  <c r="O29" s="1"/>
  <c r="G25"/>
  <c r="O25" s="1"/>
  <c r="F25"/>
  <c r="N25" s="1"/>
  <c r="B29"/>
  <c r="J29" s="1"/>
  <c r="B26"/>
  <c r="J26" s="1"/>
  <c r="B30"/>
  <c r="B28"/>
  <c r="C29"/>
  <c r="K29" s="1"/>
  <c r="C27"/>
  <c r="K27" s="1"/>
  <c r="H26"/>
  <c r="H29"/>
  <c r="B10"/>
  <c r="C9"/>
  <c r="K9" s="1"/>
  <c r="E12"/>
  <c r="M12" s="1"/>
  <c r="H8"/>
  <c r="P8" s="1"/>
  <c r="F8"/>
  <c r="N8" s="1"/>
  <c r="F9"/>
  <c r="N9" s="1"/>
  <c r="D10"/>
  <c r="L10" s="1"/>
  <c r="D7"/>
  <c r="L7" s="1"/>
  <c r="F11"/>
  <c r="N11" s="1"/>
  <c r="D11"/>
  <c r="L11" s="1"/>
  <c r="H11"/>
  <c r="P11" s="1"/>
  <c r="C10"/>
  <c r="K10" s="1"/>
  <c r="F7"/>
  <c r="N7" s="1"/>
  <c r="E11"/>
  <c r="M11" s="1"/>
  <c r="C7"/>
  <c r="K7" s="1"/>
  <c r="E10"/>
  <c r="M10" s="1"/>
  <c r="G10"/>
  <c r="O10" s="1"/>
  <c r="B9"/>
  <c r="E9"/>
  <c r="M9" s="1"/>
  <c r="B12"/>
  <c r="G11"/>
  <c r="O11" s="1"/>
  <c r="G8"/>
  <c r="O8" s="1"/>
  <c r="D12"/>
  <c r="L12" s="1"/>
  <c r="E7"/>
  <c r="M7" s="1"/>
  <c r="B8"/>
  <c r="B11"/>
  <c r="E8"/>
  <c r="M8" s="1"/>
  <c r="G7"/>
  <c r="O7" s="1"/>
  <c r="G9"/>
  <c r="O9" s="1"/>
  <c r="C12"/>
  <c r="K12" s="1"/>
  <c r="G12"/>
  <c r="O12" s="1"/>
  <c r="D8"/>
  <c r="L8" s="1"/>
  <c r="H9"/>
  <c r="P9" s="1"/>
  <c r="D9"/>
  <c r="L9" s="1"/>
  <c r="H10"/>
  <c r="P10" s="1"/>
  <c r="F10"/>
  <c r="N10" s="1"/>
  <c r="F12"/>
  <c r="N12" s="1"/>
  <c r="H12"/>
  <c r="P12" s="1"/>
  <c r="C11"/>
  <c r="K11" s="1"/>
  <c r="B7"/>
  <c r="C8"/>
  <c r="K8" s="1"/>
  <c r="H7"/>
  <c r="P7" s="1"/>
  <c r="P21"/>
  <c r="A21"/>
  <c r="A12" i="5"/>
  <c r="F33" i="2"/>
  <c r="F48"/>
  <c r="J59"/>
  <c r="A16" i="5"/>
  <c r="J31" i="2"/>
  <c r="A10" i="5"/>
  <c r="J50" i="2"/>
  <c r="A11" i="5"/>
  <c r="J14" i="2"/>
  <c r="J48"/>
  <c r="J49"/>
  <c r="J16"/>
  <c r="A17" i="5"/>
  <c r="F16" i="2"/>
  <c r="J15"/>
  <c r="F50"/>
  <c r="A15" i="5"/>
  <c r="J32" i="2"/>
  <c r="F31"/>
  <c r="F32"/>
  <c r="A19" i="1"/>
  <c r="A20"/>
  <c r="A16"/>
  <c r="A18"/>
  <c r="A17"/>
  <c r="J57" i="2" l="1"/>
  <c r="F49"/>
  <c r="J8" i="1"/>
  <c r="J10"/>
  <c r="P26"/>
  <c r="A30"/>
  <c r="J30"/>
  <c r="J27"/>
  <c r="J7"/>
  <c r="J11"/>
  <c r="J12"/>
  <c r="J9"/>
  <c r="P29"/>
  <c r="J28"/>
  <c r="J25"/>
  <c r="A26"/>
  <c r="A12"/>
  <c r="A29"/>
  <c r="A8"/>
  <c r="A10"/>
  <c r="A27"/>
  <c r="A7"/>
  <c r="A11"/>
  <c r="A9"/>
  <c r="A28"/>
  <c r="A25"/>
</calcChain>
</file>

<file path=xl/comments1.xml><?xml version="1.0" encoding="utf-8"?>
<comments xmlns="http://schemas.openxmlformats.org/spreadsheetml/2006/main">
  <authors>
    <author>Artur Irineu Luzzio Me</author>
    <author>Jon</author>
  </authors>
  <commentList>
    <comment ref="D6" authorId="0">
      <text>
        <r>
          <rPr>
            <sz val="9"/>
            <color indexed="81"/>
            <rFont val="Tahoma"/>
            <family val="2"/>
          </rPr>
          <t xml:space="preserve">Exemplos:
1 = 1ª semana do mês 
2 = 2ª semana do mês
etc
</t>
        </r>
      </text>
    </comment>
    <comment ref="E6" authorId="1">
      <text>
        <r>
          <rPr>
            <b/>
            <sz val="8"/>
            <color indexed="81"/>
            <rFont val="Tahoma"/>
            <family val="2"/>
          </rPr>
          <t>Domingo = 1
Segunda = 2
Terça = 3
Quarta = 4
Quinta = 5
Sexta = 6
Sábado = 7</t>
        </r>
      </text>
    </comment>
    <comment ref="F12" authorId="1">
      <text>
        <r>
          <rPr>
            <sz val="8"/>
            <color indexed="81"/>
            <rFont val="Tahoma"/>
            <family val="2"/>
          </rPr>
          <t>Custom formula © 2009 Vertex42 LLC
Dates compared with table from timeanddate.com for 1900-2099.
http://www.timeanddate.com/calendar/seasons.html
See our disclaimer.</t>
        </r>
      </text>
    </comment>
    <comment ref="F13" authorId="1">
      <text>
        <r>
          <rPr>
            <sz val="8"/>
            <color indexed="81"/>
            <rFont val="Tahoma"/>
            <family val="2"/>
          </rPr>
          <t>Custom formula © 2009 Vertex42 LLC
Dates compared with table from timeanddate.com for 1900-2099.
http://www.timeanddate.com/calendar/seasons.html
See our disclaimer.</t>
        </r>
      </text>
    </comment>
  </commentList>
</comments>
</file>

<file path=xl/sharedStrings.xml><?xml version="1.0" encoding="utf-8"?>
<sst xmlns="http://schemas.openxmlformats.org/spreadsheetml/2006/main" count="262" uniqueCount="158">
  <si>
    <t>Start Day</t>
  </si>
  <si>
    <t>ABC</t>
  </si>
  <si>
    <t>þ</t>
  </si>
  <si>
    <t>Anotações</t>
  </si>
  <si>
    <t>Prioridades</t>
  </si>
  <si>
    <t>Pessoas para Ligar</t>
  </si>
  <si>
    <t>Feriados, observações e eventos especiais</t>
  </si>
  <si>
    <t>Feriado/Evento</t>
  </si>
  <si>
    <t>Mês</t>
  </si>
  <si>
    <t>Dia</t>
  </si>
  <si>
    <t>Semana</t>
  </si>
  <si>
    <t>Dia da Semana</t>
  </si>
  <si>
    <t>Data</t>
  </si>
  <si>
    <t>Descrição</t>
  </si>
  <si>
    <t>Aniversários e datas especiais</t>
  </si>
  <si>
    <t>Sem</t>
  </si>
  <si>
    <t>1: Domingo em primeiro</t>
  </si>
  <si>
    <t>2: Segunda-Feira em primeiro (ISO)</t>
  </si>
  <si>
    <t>Nº da Semana</t>
  </si>
  <si>
    <t>US :: Use Day start = 1 (domingo). Semana 1 contém 01 de janeiro</t>
  </si>
  <si>
    <t>Início da Semana:</t>
  </si>
  <si>
    <t>Semana que tenha a data:</t>
  </si>
  <si>
    <t>Planejamento Semanal</t>
  </si>
  <si>
    <t>Estas datas e os da folha de Eventos deve ser formatado da mesma maneira</t>
  </si>
  <si>
    <t xml:space="preserve">Eventos </t>
  </si>
  <si>
    <t>Inverno</t>
  </si>
  <si>
    <t>Outuno</t>
  </si>
  <si>
    <t>Primavera</t>
  </si>
  <si>
    <t>Verão</t>
  </si>
  <si>
    <t>Se a data coincidir com o Carnaval o horário de verão terminará no próximo domingo</t>
  </si>
  <si>
    <t>Páscoa</t>
  </si>
  <si>
    <t>Corpus Christi</t>
  </si>
  <si>
    <t>Carnaval</t>
  </si>
  <si>
    <t>Sexta-Feira da Paixão</t>
  </si>
  <si>
    <t>Dia das Mães</t>
  </si>
  <si>
    <t>Dia dos Pais</t>
  </si>
  <si>
    <t>2º Domingo do Mês de Agosto</t>
  </si>
  <si>
    <t>2º Domingo do Mês de Maio</t>
  </si>
  <si>
    <t>Confraternização Universal</t>
  </si>
  <si>
    <t>Tiradentes</t>
  </si>
  <si>
    <t>Dia do Trabalho</t>
  </si>
  <si>
    <t>Dia da Indepedência</t>
  </si>
  <si>
    <t>Nossa Srª Aparecida</t>
  </si>
  <si>
    <t>Feriados/Eventos Fixos</t>
  </si>
  <si>
    <t>Finados</t>
  </si>
  <si>
    <t>Proclamação da República</t>
  </si>
  <si>
    <t>Natal</t>
  </si>
  <si>
    <t>Fim do Horário de Verão (atrasar 1h)</t>
  </si>
  <si>
    <t>Início do Horário de Verão (adiantar 1h)</t>
  </si>
  <si>
    <t>Este modelo é projetado para ajudá-lo a imprimir páginas de planejamento semanal.</t>
  </si>
  <si>
    <t>a data for alterada.</t>
  </si>
  <si>
    <t>Feriados/Eventos Móveis</t>
  </si>
  <si>
    <t>ISO</t>
  </si>
  <si>
    <t>Dia dos Namorados</t>
  </si>
  <si>
    <t>Revolução Constitucionalista de 32 (SP)</t>
  </si>
  <si>
    <t>Meu Aniversário</t>
  </si>
  <si>
    <t>Mãe</t>
  </si>
  <si>
    <t>Pai</t>
  </si>
  <si>
    <t>Aniversário de Casamento</t>
  </si>
  <si>
    <t>ISO :: Deve usar o Start Day = Semana 1 contém a primeira Segunda-Feira do Ano</t>
  </si>
  <si>
    <t>Metas</t>
  </si>
  <si>
    <t>Fazer</t>
  </si>
  <si>
    <t>Lembrete</t>
  </si>
  <si>
    <t>:00</t>
  </si>
  <si>
    <t>:30</t>
  </si>
  <si>
    <t>:15</t>
  </si>
  <si>
    <t>:45</t>
  </si>
  <si>
    <t>Lista de Prioridades</t>
  </si>
  <si>
    <t>Compromissos/Tarefas</t>
  </si>
  <si>
    <t>Hora</t>
  </si>
  <si>
    <t>Despesas</t>
  </si>
  <si>
    <t>R$</t>
  </si>
  <si>
    <t>Data:</t>
  </si>
  <si>
    <t>Ano</t>
  </si>
  <si>
    <r>
      <t>Início da Semana</t>
    </r>
    <r>
      <rPr>
        <sz val="10"/>
        <rFont val="Arial"/>
        <family val="2"/>
      </rPr>
      <t xml:space="preserve"> (1=Domingo, 2=Segunda)</t>
    </r>
  </si>
  <si>
    <t>Planejamento Diário</t>
  </si>
  <si>
    <t>Mini Calendario</t>
  </si>
  <si>
    <t>Alterar apenas a data no campo em amarelo, o restante será</t>
  </si>
  <si>
    <t>alterado automaticamente</t>
  </si>
  <si>
    <r>
      <t xml:space="preserve">As informações inseridas na planilha </t>
    </r>
    <r>
      <rPr>
        <b/>
        <sz val="10"/>
        <rFont val="Arial"/>
        <family val="2"/>
      </rPr>
      <t>não</t>
    </r>
    <r>
      <rPr>
        <sz val="10"/>
        <rFont val="Arial"/>
        <family val="2"/>
      </rPr>
      <t xml:space="preserve"> serão apagadas automaticamente quando</t>
    </r>
  </si>
  <si>
    <t>Os únicos campos que devem ser alterados estão em amarelo, não altere os</t>
  </si>
  <si>
    <t>Planejamento Mensal</t>
  </si>
  <si>
    <t>outros campos que contenham fórmulas para não desconfigurar a planilha</t>
  </si>
  <si>
    <t>Este modelo é projetado para ajudá-lo a imprimir páginas de planejamento mensal.</t>
  </si>
  <si>
    <t>QM</t>
  </si>
  <si>
    <t>Dia da Consciência Negra</t>
  </si>
  <si>
    <t>Aniversário da Cidade (SBC)</t>
  </si>
  <si>
    <t>Aniversário da Cidade (Diadema)</t>
  </si>
  <si>
    <t>Ano Atual</t>
  </si>
  <si>
    <t>Mês Atual</t>
  </si>
  <si>
    <t>Culto de Oração e Doutrina, a partir das 19h:30min.</t>
  </si>
  <si>
    <t>Culto de Oração e Doutrina, No templo Sede, A PIONEIRA às 19h:30min</t>
  </si>
  <si>
    <t>4º Domingo de Cada mês Dep. Família, às 19h:30min</t>
  </si>
  <si>
    <t>5º Domingo de Cada mês Dep. Colheita, às 19h:30min</t>
  </si>
  <si>
    <t>DOMINGO</t>
  </si>
  <si>
    <t xml:space="preserve">3º DOMINGO do mês Culto Santa Ceia, </t>
  </si>
  <si>
    <r>
      <rPr>
        <b/>
        <sz val="9"/>
        <color rgb="FFC00000"/>
        <rFont val="Arial"/>
        <family val="2"/>
      </rPr>
      <t>3º D</t>
    </r>
    <r>
      <rPr>
        <sz val="7"/>
        <color rgb="FFC00000"/>
        <rFont val="Arial"/>
        <family val="2"/>
      </rPr>
      <t>omingo de Cada mês Dep.</t>
    </r>
    <r>
      <rPr>
        <b/>
        <sz val="7"/>
        <color rgb="FFC00000"/>
        <rFont val="Arial"/>
        <family val="2"/>
      </rPr>
      <t xml:space="preserve"> </t>
    </r>
    <r>
      <rPr>
        <b/>
        <sz val="8"/>
        <color rgb="FFC00000"/>
        <rFont val="Arial"/>
        <family val="2"/>
      </rPr>
      <t xml:space="preserve">Cícolo de Oração, </t>
    </r>
    <r>
      <rPr>
        <sz val="7"/>
        <color rgb="FFC00000"/>
        <rFont val="Arial"/>
        <family val="2"/>
      </rPr>
      <t xml:space="preserve">às 19h:30min, 3º DOMINGO do mês </t>
    </r>
    <r>
      <rPr>
        <b/>
        <i/>
        <sz val="8"/>
        <color rgb="FFC00000"/>
        <rFont val="Arial"/>
        <family val="2"/>
      </rPr>
      <t>Culto Santa Cei</t>
    </r>
    <r>
      <rPr>
        <i/>
        <sz val="8"/>
        <color rgb="FFC00000"/>
        <rFont val="Arial"/>
        <family val="2"/>
      </rPr>
      <t>a</t>
    </r>
    <r>
      <rPr>
        <sz val="8"/>
        <color rgb="FFC00000"/>
        <rFont val="Arial"/>
        <family val="2"/>
      </rPr>
      <t>,</t>
    </r>
    <r>
      <rPr>
        <sz val="7"/>
        <color rgb="FFC00000"/>
        <rFont val="Arial"/>
        <family val="2"/>
      </rPr>
      <t xml:space="preserve">após </t>
    </r>
    <r>
      <rPr>
        <b/>
        <sz val="7"/>
        <color rgb="FFC00000"/>
        <rFont val="Arial"/>
        <family val="2"/>
      </rPr>
      <t>EBD</t>
    </r>
  </si>
  <si>
    <t>ENSAIOS: Domingo</t>
  </si>
  <si>
    <t>Crianças: ____h____min.</t>
  </si>
  <si>
    <t>ENSAIOS: Sábado</t>
  </si>
  <si>
    <t>Círculo de Oração: ___h____min.</t>
  </si>
  <si>
    <t xml:space="preserve">Sáb: </t>
  </si>
  <si>
    <t>ENSAIOS:</t>
  </si>
  <si>
    <t>Dom:</t>
  </si>
  <si>
    <t>Após a escola dominical =E.B.D= 10h</t>
  </si>
  <si>
    <t>Chegada UNIFAP, as 7h:30min</t>
  </si>
  <si>
    <t>Saída- UNIFAP, as 11h:30min</t>
  </si>
  <si>
    <t>Almoço - 12h:40min</t>
  </si>
  <si>
    <t>Descanço 15 min. Á 30 min</t>
  </si>
  <si>
    <t>Escola-PMM às 13h-Brasil Nov</t>
  </si>
  <si>
    <t>Saída-Esc-PMM às 17h30min.</t>
  </si>
  <si>
    <t>Merenda - 18h:30min</t>
  </si>
  <si>
    <t>Conexão: Téc. Infor - 19h30min.</t>
  </si>
  <si>
    <t>Saída - Conexão:  22h00min.</t>
  </si>
  <si>
    <t>EXTRAs</t>
  </si>
  <si>
    <t>EBD: 8h as 11h seguida de Ensaio SANPER</t>
  </si>
  <si>
    <t>Casa Rute: 12h as 12h30min.</t>
  </si>
  <si>
    <t>Bola Na Quadra 13h as 15h00min.</t>
  </si>
  <si>
    <t>Lavar Moto: Tarde, Lucas</t>
  </si>
  <si>
    <t xml:space="preserve">Limpar a Casa: Tarde </t>
  </si>
  <si>
    <t xml:space="preserve">Estudar p/ concursos: Manhã/Tarde </t>
  </si>
  <si>
    <t xml:space="preserve">Estudar p/ prova: Manhã/Tarde </t>
  </si>
  <si>
    <t>Cheg Capuxinhos, as 7h:30min</t>
  </si>
  <si>
    <t>Saíd-Capuxinhos, as 10h:00min</t>
  </si>
  <si>
    <t>BB- Atualização:  10h30min.</t>
  </si>
  <si>
    <t>Chegada UNIFAP, as 13h:30min</t>
  </si>
  <si>
    <t>Saída- UNIFAP, as 18h:30min</t>
  </si>
  <si>
    <t>Escola-PMM às 7h-Brasil Nov</t>
  </si>
  <si>
    <t>Saída-Esc-PMM às 12h30min.</t>
  </si>
  <si>
    <t>Saída-Esc-PMM às 7h30min.</t>
  </si>
  <si>
    <t>Adolescentes,às: ___h___min.</t>
  </si>
  <si>
    <t xml:space="preserve">Cine Mocidade Sábado </t>
  </si>
  <si>
    <t>As 19h30min Colaboração 2,00</t>
  </si>
  <si>
    <t xml:space="preserve">1ª Sabado do Mês tem consg. </t>
  </si>
  <si>
    <t>Temp. SEDE, e Batismo nas águas</t>
  </si>
  <si>
    <t xml:space="preserve">Jovens, </t>
  </si>
  <si>
    <t>Adoração E Testemunho, 19h:30min</t>
  </si>
  <si>
    <r>
      <t xml:space="preserve">Reunião do Círculo de Oração, a partir das 19h:30min </t>
    </r>
    <r>
      <rPr>
        <b/>
        <sz val="8"/>
        <rFont val="Arial"/>
        <family val="2"/>
      </rPr>
      <t xml:space="preserve">Crianças as 16h </t>
    </r>
  </si>
  <si>
    <t xml:space="preserve">Adoração E Testemunho, 19h:30min, </t>
  </si>
  <si>
    <t>2ª às 19:30h – Culto Especial da COLHEITA – Templo Sede</t>
  </si>
  <si>
    <t>Reunião do Círculo de Oração, a partir das 19h:30min Crianças as 4º SÁBADO, às 19:30h (Noite) – Culto Geral da UMADMA_19h_Temp_Admin</t>
  </si>
  <si>
    <t>__/7/2014</t>
  </si>
  <si>
    <t xml:space="preserve">Ensaio p/ As Crianças 16h  </t>
  </si>
  <si>
    <t>Toda A Semana</t>
  </si>
  <si>
    <r>
      <t xml:space="preserve"> Círculo de Oraç.19h:30 </t>
    </r>
    <r>
      <rPr>
        <b/>
        <sz val="8"/>
        <rFont val="Arial"/>
        <family val="2"/>
      </rPr>
      <t xml:space="preserve">Crianc. 16h </t>
    </r>
    <r>
      <rPr>
        <sz val="8"/>
        <rFont val="Arial"/>
        <family val="2"/>
      </rPr>
      <t>_2º SÁBA, às 19h – Cult. Mis Juvenil MAAD</t>
    </r>
  </si>
  <si>
    <t>Culto de Doutrina Sede</t>
  </si>
  <si>
    <t>Ensaio Círculo de Oração Pró-Festa 19:30</t>
  </si>
  <si>
    <t>Campanha de Oração: tema esforça-te No Senhor ageu 2:04 as 19:30</t>
  </si>
  <si>
    <t xml:space="preserve">Ensaio Círculo de </t>
  </si>
  <si>
    <t>Toda A quinta e Sábado</t>
  </si>
  <si>
    <t>Oração Pró-Festa 19:30</t>
  </si>
  <si>
    <t>Culto de Doutrina Aqui na ROBEN</t>
  </si>
  <si>
    <t>Culto  Crianc. 16h, Reunião e Ensaio Círculo Oração 19h30m</t>
  </si>
  <si>
    <t>Reunião e Ensaio Círculo Oração 19h30m</t>
  </si>
  <si>
    <t>1º dom. Culto dos Jovens SANPER 19h30m</t>
  </si>
  <si>
    <t>2º dom, Culto Dep. Missões, às 19h:30min</t>
  </si>
  <si>
    <t>3º SÁBADO, às 14h (Tarde) – Reunião dos Coord. da Missão Juvenil – Auditó/Templo Admini.</t>
  </si>
  <si>
    <t>4º SÁBADO, às 19:30h (Noite) – Culto Geral da UMADMA – Templo Administrativo</t>
  </si>
</sst>
</file>

<file path=xl/styles.xml><?xml version="1.0" encoding="utf-8"?>
<styleSheet xmlns="http://schemas.openxmlformats.org/spreadsheetml/2006/main">
  <numFmts count="8">
    <numFmt numFmtId="164" formatCode="d"/>
    <numFmt numFmtId="165" formatCode="mmmm\ yyyy"/>
    <numFmt numFmtId="166" formatCode="m/d/yy"/>
    <numFmt numFmtId="167" formatCode="mmmm\,\ yyyy"/>
    <numFmt numFmtId="168" formatCode="[$-409]dddd\,\ mmmm\ dd\,\ yyyy"/>
    <numFmt numFmtId="169" formatCode="mmm\ d\,\ yyyy"/>
    <numFmt numFmtId="170" formatCode="dddd"/>
    <numFmt numFmtId="171" formatCode="0."/>
  </numFmts>
  <fonts count="54">
    <font>
      <sz val="10"/>
      <name val="Arial"/>
      <family val="2"/>
    </font>
    <font>
      <sz val="10"/>
      <name val="Verdana"/>
      <family val="2"/>
    </font>
    <font>
      <b/>
      <sz val="10"/>
      <name val="Verdana"/>
      <family val="2"/>
    </font>
    <font>
      <sz val="8"/>
      <name val="Verdana"/>
      <family val="2"/>
    </font>
    <font>
      <sz val="8"/>
      <name val="Tahoma"/>
      <family val="2"/>
    </font>
    <font>
      <sz val="8"/>
      <color indexed="81"/>
      <name val="Tahoma"/>
      <family val="2"/>
    </font>
    <font>
      <b/>
      <sz val="14"/>
      <color indexed="9"/>
      <name val="Verdana"/>
      <family val="2"/>
    </font>
    <font>
      <sz val="10"/>
      <name val="Tahoma"/>
      <family val="2"/>
    </font>
    <font>
      <i/>
      <sz val="8"/>
      <name val="Arial"/>
      <family val="2"/>
    </font>
    <font>
      <b/>
      <i/>
      <sz val="9"/>
      <color indexed="9"/>
      <name val="Verdana"/>
      <family val="2"/>
    </font>
    <font>
      <i/>
      <sz val="10"/>
      <color indexed="9"/>
      <name val="Verdana"/>
      <family val="2"/>
    </font>
    <font>
      <i/>
      <sz val="8"/>
      <color indexed="9"/>
      <name val="Verdana"/>
      <family val="2"/>
    </font>
    <font>
      <b/>
      <i/>
      <sz val="10"/>
      <color indexed="9"/>
      <name val="Verdana"/>
      <family val="2"/>
    </font>
    <font>
      <b/>
      <sz val="8"/>
      <color indexed="81"/>
      <name val="Tahoma"/>
      <family val="2"/>
    </font>
    <font>
      <sz val="8"/>
      <name val="Verdana"/>
      <family val="2"/>
    </font>
    <font>
      <sz val="16"/>
      <name val="Tahoma"/>
      <family val="2"/>
    </font>
    <font>
      <sz val="10"/>
      <name val="Arial"/>
      <family val="2"/>
    </font>
    <font>
      <sz val="10"/>
      <name val="Wingdings"/>
      <charset val="2"/>
    </font>
    <font>
      <sz val="8"/>
      <name val="Arial"/>
      <family val="2"/>
    </font>
    <font>
      <b/>
      <sz val="10"/>
      <name val="Arial"/>
      <family val="2"/>
    </font>
    <font>
      <i/>
      <sz val="10"/>
      <name val="Arial"/>
      <family val="2"/>
    </font>
    <font>
      <sz val="20"/>
      <name val="Arial"/>
      <family val="2"/>
    </font>
    <font>
      <sz val="12"/>
      <name val="Arial"/>
      <family val="2"/>
    </font>
    <font>
      <sz val="8"/>
      <color indexed="10"/>
      <name val="Arial"/>
      <family val="2"/>
    </font>
    <font>
      <sz val="9"/>
      <color indexed="81"/>
      <name val="Tahoma"/>
      <family val="2"/>
    </font>
    <font>
      <sz val="24"/>
      <name val="Arial"/>
      <family val="2"/>
    </font>
    <font>
      <b/>
      <sz val="11"/>
      <name val="Arial"/>
      <family val="2"/>
    </font>
    <font>
      <b/>
      <sz val="12"/>
      <name val="Arial"/>
      <family val="2"/>
    </font>
    <font>
      <b/>
      <sz val="14"/>
      <color indexed="9"/>
      <name val="Verdana"/>
      <family val="2"/>
    </font>
    <font>
      <sz val="40"/>
      <name val="Arial"/>
      <family val="2"/>
    </font>
    <font>
      <b/>
      <sz val="16"/>
      <name val="Tahoma"/>
      <family val="2"/>
    </font>
    <font>
      <sz val="10"/>
      <color indexed="10"/>
      <name val="Arial"/>
      <family val="2"/>
    </font>
    <font>
      <sz val="12"/>
      <name val="Tahoma"/>
      <family val="2"/>
    </font>
    <font>
      <b/>
      <sz val="11"/>
      <name val="Tahoma"/>
      <family val="2"/>
    </font>
    <font>
      <sz val="10"/>
      <color rgb="FF000000"/>
      <name val="Arial"/>
      <family val="2"/>
    </font>
    <font>
      <b/>
      <sz val="10"/>
      <color rgb="FFFF0000"/>
      <name val="Arial"/>
      <family val="2"/>
    </font>
    <font>
      <sz val="10"/>
      <color rgb="FFFF0000"/>
      <name val="Arial"/>
      <family val="2"/>
    </font>
    <font>
      <b/>
      <sz val="8"/>
      <name val="Arial"/>
      <family val="2"/>
    </font>
    <font>
      <sz val="8"/>
      <color rgb="FFFF0000"/>
      <name val="Arial"/>
      <family val="2"/>
    </font>
    <font>
      <b/>
      <sz val="8"/>
      <color rgb="FFFF0000"/>
      <name val="Arial"/>
      <family val="2"/>
    </font>
    <font>
      <sz val="8"/>
      <color theme="1"/>
      <name val="Arial"/>
      <family val="2"/>
    </font>
    <font>
      <b/>
      <sz val="10"/>
      <color theme="1"/>
      <name val="Arial"/>
      <family val="2"/>
    </font>
    <font>
      <sz val="8"/>
      <color theme="3"/>
      <name val="Arial"/>
      <family val="2"/>
    </font>
    <font>
      <sz val="7"/>
      <color rgb="FFC00000"/>
      <name val="Arial"/>
      <family val="2"/>
    </font>
    <font>
      <b/>
      <sz val="9"/>
      <color rgb="FFC00000"/>
      <name val="Arial"/>
      <family val="2"/>
    </font>
    <font>
      <b/>
      <sz val="7"/>
      <color rgb="FFC00000"/>
      <name val="Arial"/>
      <family val="2"/>
    </font>
    <font>
      <b/>
      <sz val="8"/>
      <color rgb="FFC00000"/>
      <name val="Arial"/>
      <family val="2"/>
    </font>
    <font>
      <b/>
      <i/>
      <sz val="8"/>
      <color rgb="FFC00000"/>
      <name val="Arial"/>
      <family val="2"/>
    </font>
    <font>
      <i/>
      <sz val="8"/>
      <color rgb="FFC00000"/>
      <name val="Arial"/>
      <family val="2"/>
    </font>
    <font>
      <sz val="8"/>
      <color rgb="FFC00000"/>
      <name val="Arial"/>
      <family val="2"/>
    </font>
    <font>
      <u/>
      <sz val="10"/>
      <color theme="10"/>
      <name val="Arial"/>
      <family val="2"/>
    </font>
    <font>
      <b/>
      <u/>
      <sz val="10"/>
      <color theme="10"/>
      <name val="Arial"/>
      <family val="2"/>
    </font>
    <font>
      <sz val="9"/>
      <name val="Arial"/>
      <family val="2"/>
    </font>
    <font>
      <b/>
      <sz val="9"/>
      <color rgb="FFFF0000"/>
      <name val="Arial"/>
      <family val="2"/>
    </font>
  </fonts>
  <fills count="13">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56"/>
        <bgColor indexed="64"/>
      </patternFill>
    </fill>
    <fill>
      <patternFill patternType="solid">
        <fgColor rgb="FFEDD1CF"/>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7" tint="0.39997558519241921"/>
        <bgColor indexed="64"/>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55"/>
      </bottom>
      <diagonal/>
    </border>
    <border>
      <left style="thin">
        <color indexed="55"/>
      </left>
      <right style="thin">
        <color indexed="55"/>
      </right>
      <top/>
      <bottom style="hair">
        <color indexed="55"/>
      </bottom>
      <diagonal/>
    </border>
    <border>
      <left style="thin">
        <color indexed="55"/>
      </left>
      <right/>
      <top style="hair">
        <color indexed="55"/>
      </top>
      <bottom style="hair">
        <color indexed="55"/>
      </bottom>
      <diagonal/>
    </border>
    <border>
      <left/>
      <right/>
      <top style="hair">
        <color indexed="55"/>
      </top>
      <bottom style="hair">
        <color indexed="55"/>
      </bottom>
      <diagonal/>
    </border>
    <border>
      <left style="thin">
        <color indexed="55"/>
      </left>
      <right/>
      <top/>
      <bottom style="hair">
        <color indexed="55"/>
      </bottom>
      <diagonal/>
    </border>
    <border>
      <left/>
      <right style="hair">
        <color indexed="55"/>
      </right>
      <top style="thin">
        <color indexed="64"/>
      </top>
      <bottom style="hair">
        <color indexed="55"/>
      </bottom>
      <diagonal/>
    </border>
    <border>
      <left/>
      <right/>
      <top style="thin">
        <color indexed="64"/>
      </top>
      <bottom style="hair">
        <color indexed="55"/>
      </bottom>
      <diagonal/>
    </border>
    <border>
      <left/>
      <right style="hair">
        <color indexed="55"/>
      </right>
      <top/>
      <bottom style="hair">
        <color indexed="55"/>
      </bottom>
      <diagonal/>
    </border>
    <border>
      <left/>
      <right style="thin">
        <color indexed="55"/>
      </right>
      <top/>
      <bottom style="hair">
        <color indexed="55"/>
      </bottom>
      <diagonal/>
    </border>
    <border>
      <left/>
      <right style="thin">
        <color indexed="55"/>
      </right>
      <top/>
      <bottom style="thin">
        <color indexed="23"/>
      </bottom>
      <diagonal/>
    </border>
    <border>
      <left/>
      <right/>
      <top/>
      <bottom style="thin">
        <color indexed="23"/>
      </bottom>
      <diagonal/>
    </border>
    <border>
      <left/>
      <right style="thin">
        <color indexed="55"/>
      </right>
      <top style="hair">
        <color indexed="55"/>
      </top>
      <bottom style="hair">
        <color indexed="55"/>
      </bottom>
      <diagonal/>
    </border>
    <border>
      <left/>
      <right style="thin">
        <color indexed="55"/>
      </right>
      <top style="hair">
        <color indexed="55"/>
      </top>
      <bottom/>
      <diagonal/>
    </border>
    <border>
      <left/>
      <right/>
      <top style="hair">
        <color indexed="55"/>
      </top>
      <bottom/>
      <diagonal/>
    </border>
    <border>
      <left/>
      <right style="thin">
        <color indexed="55"/>
      </right>
      <top style="thin">
        <color indexed="23"/>
      </top>
      <bottom style="hair">
        <color indexed="55"/>
      </bottom>
      <diagonal/>
    </border>
    <border>
      <left/>
      <right/>
      <top style="thin">
        <color indexed="23"/>
      </top>
      <bottom style="hair">
        <color indexed="55"/>
      </bottom>
      <diagonal/>
    </border>
    <border>
      <left/>
      <right style="thin">
        <color indexed="55"/>
      </right>
      <top style="hair">
        <color indexed="55"/>
      </top>
      <bottom style="thin">
        <color indexed="23"/>
      </bottom>
      <diagonal/>
    </border>
    <border>
      <left/>
      <right/>
      <top style="hair">
        <color indexed="55"/>
      </top>
      <bottom style="thin">
        <color indexed="2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23"/>
      </top>
      <bottom/>
      <diagonal/>
    </border>
    <border>
      <left/>
      <right/>
      <top style="hair">
        <color indexed="23"/>
      </top>
      <bottom style="hair">
        <color indexed="55"/>
      </bottom>
      <diagonal/>
    </border>
    <border>
      <left style="hair">
        <color indexed="55"/>
      </left>
      <right/>
      <top style="thin">
        <color indexed="64"/>
      </top>
      <bottom style="hair">
        <color indexed="55"/>
      </bottom>
      <diagonal/>
    </border>
    <border>
      <left/>
      <right/>
      <top style="thin">
        <color indexed="64"/>
      </top>
      <bottom style="thin">
        <color indexed="64"/>
      </bottom>
      <diagonal/>
    </border>
  </borders>
  <cellStyleXfs count="2">
    <xf numFmtId="0" fontId="0" fillId="0" borderId="0"/>
    <xf numFmtId="0" fontId="50" fillId="0" borderId="0" applyNumberFormat="0" applyFill="0" applyBorder="0" applyAlignment="0" applyProtection="0">
      <alignment vertical="top"/>
      <protection locked="0"/>
    </xf>
  </cellStyleXfs>
  <cellXfs count="262">
    <xf numFmtId="0" fontId="0" fillId="0" borderId="0" xfId="0"/>
    <xf numFmtId="0" fontId="0" fillId="0" borderId="0" xfId="0" applyAlignment="1">
      <alignment horizontal="center"/>
    </xf>
    <xf numFmtId="0" fontId="0" fillId="0" borderId="0" xfId="0" applyBorder="1" applyAlignment="1">
      <alignment horizontal="center"/>
    </xf>
    <xf numFmtId="0" fontId="1" fillId="0" borderId="0" xfId="0" applyFont="1" applyAlignment="1">
      <alignment horizontal="right"/>
    </xf>
    <xf numFmtId="0" fontId="7" fillId="0" borderId="0" xfId="0" applyFont="1"/>
    <xf numFmtId="0" fontId="0" fillId="0" borderId="0" xfId="0" applyFill="1" applyBorder="1" applyAlignment="1">
      <alignment horizontal="center"/>
    </xf>
    <xf numFmtId="0" fontId="3" fillId="0" borderId="1" xfId="0" applyFont="1" applyFill="1" applyBorder="1" applyAlignment="1">
      <alignment horizontal="center"/>
    </xf>
    <xf numFmtId="164" fontId="3" fillId="0" borderId="0" xfId="0" applyNumberFormat="1" applyFont="1" applyFill="1" applyBorder="1" applyAlignment="1">
      <alignment horizontal="center"/>
    </xf>
    <xf numFmtId="0" fontId="9" fillId="2" borderId="0" xfId="0" applyFont="1" applyFill="1" applyAlignment="1">
      <alignment horizontal="center"/>
    </xf>
    <xf numFmtId="0" fontId="10" fillId="2" borderId="0" xfId="0" applyFont="1" applyFill="1" applyAlignment="1">
      <alignment horizontal="center"/>
    </xf>
    <xf numFmtId="0" fontId="11" fillId="2" borderId="0" xfId="0" applyFont="1" applyFill="1" applyAlignment="1">
      <alignment horizontal="center"/>
    </xf>
    <xf numFmtId="166" fontId="12" fillId="2" borderId="0" xfId="0" applyNumberFormat="1" applyFont="1" applyFill="1" applyAlignment="1">
      <alignment horizontal="center"/>
    </xf>
    <xf numFmtId="166" fontId="10" fillId="2" borderId="0" xfId="0" applyNumberFormat="1" applyFont="1" applyFill="1" applyAlignment="1">
      <alignment horizontal="center"/>
    </xf>
    <xf numFmtId="14" fontId="3" fillId="3" borderId="0" xfId="0" applyNumberFormat="1" applyFont="1" applyFill="1"/>
    <xf numFmtId="14" fontId="3" fillId="4" borderId="0" xfId="0" applyNumberFormat="1" applyFont="1" applyFill="1"/>
    <xf numFmtId="0" fontId="0" fillId="5" borderId="0" xfId="0" applyFill="1"/>
    <xf numFmtId="0" fontId="0" fillId="5" borderId="0" xfId="0" applyFill="1" applyAlignment="1">
      <alignment horizontal="center"/>
    </xf>
    <xf numFmtId="166" fontId="3" fillId="5" borderId="0" xfId="0" applyNumberFormat="1" applyFont="1" applyFill="1"/>
    <xf numFmtId="14" fontId="14" fillId="0" borderId="2" xfId="0" applyNumberFormat="1" applyFont="1" applyBorder="1"/>
    <xf numFmtId="14" fontId="14" fillId="0" borderId="3" xfId="0" applyNumberFormat="1" applyFont="1" applyBorder="1"/>
    <xf numFmtId="14" fontId="14" fillId="0" borderId="4" xfId="0" applyNumberFormat="1" applyFont="1" applyBorder="1"/>
    <xf numFmtId="14" fontId="14" fillId="0" borderId="5" xfId="0" applyNumberFormat="1" applyFont="1" applyBorder="1"/>
    <xf numFmtId="14" fontId="14" fillId="0" borderId="0" xfId="0" applyNumberFormat="1" applyFont="1" applyBorder="1"/>
    <xf numFmtId="14" fontId="14" fillId="0" borderId="6" xfId="0" applyNumberFormat="1" applyFont="1" applyBorder="1"/>
    <xf numFmtId="14" fontId="14" fillId="0" borderId="7" xfId="0" applyNumberFormat="1" applyFont="1" applyBorder="1"/>
    <xf numFmtId="14" fontId="14" fillId="0" borderId="1" xfId="0" applyNumberFormat="1" applyFont="1" applyBorder="1"/>
    <xf numFmtId="14" fontId="14" fillId="0" borderId="8" xfId="0" applyNumberFormat="1" applyFont="1" applyBorder="1"/>
    <xf numFmtId="14" fontId="14" fillId="0" borderId="0" xfId="0" applyNumberFormat="1" applyFont="1" applyFill="1" applyBorder="1"/>
    <xf numFmtId="0" fontId="1" fillId="0" borderId="9" xfId="0" applyFont="1" applyFill="1" applyBorder="1" applyAlignment="1">
      <alignment horizontal="center" vertical="center"/>
    </xf>
    <xf numFmtId="0" fontId="3" fillId="5" borderId="0" xfId="0" applyFont="1" applyFill="1" applyAlignment="1">
      <alignment horizontal="right" vertical="center"/>
    </xf>
    <xf numFmtId="0" fontId="8" fillId="5" borderId="0" xfId="0" applyFont="1" applyFill="1" applyAlignment="1">
      <alignment vertical="center"/>
    </xf>
    <xf numFmtId="0" fontId="0" fillId="5" borderId="0" xfId="0" applyFill="1" applyAlignment="1">
      <alignment vertical="center"/>
    </xf>
    <xf numFmtId="167" fontId="15" fillId="0" borderId="0" xfId="0" applyNumberFormat="1" applyFont="1" applyBorder="1" applyAlignment="1">
      <alignment horizontal="left"/>
    </xf>
    <xf numFmtId="0" fontId="7" fillId="0" borderId="0" xfId="0" applyFont="1" applyBorder="1"/>
    <xf numFmtId="0" fontId="0" fillId="0" borderId="0" xfId="0" applyBorder="1"/>
    <xf numFmtId="0" fontId="0" fillId="0" borderId="10" xfId="0" applyBorder="1" applyAlignment="1">
      <alignment horizontal="center"/>
    </xf>
    <xf numFmtId="0" fontId="0" fillId="0" borderId="11" xfId="0" applyBorder="1" applyAlignment="1">
      <alignment horizontal="center"/>
    </xf>
    <xf numFmtId="0" fontId="18" fillId="0" borderId="10" xfId="0" applyFont="1" applyBorder="1" applyAlignment="1">
      <alignment horizontal="center"/>
    </xf>
    <xf numFmtId="0" fontId="18" fillId="0" borderId="12" xfId="0" applyFont="1" applyBorder="1" applyAlignment="1">
      <alignment horizontal="center"/>
    </xf>
    <xf numFmtId="0" fontId="18" fillId="0" borderId="13" xfId="0" applyFont="1" applyBorder="1" applyAlignment="1">
      <alignment horizontal="center"/>
    </xf>
    <xf numFmtId="0" fontId="18" fillId="0" borderId="14" xfId="0" applyFont="1" applyBorder="1" applyAlignment="1">
      <alignment horizontal="center"/>
    </xf>
    <xf numFmtId="14" fontId="0" fillId="0" borderId="0" xfId="0" applyNumberFormat="1"/>
    <xf numFmtId="0" fontId="0" fillId="0" borderId="0" xfId="0" applyAlignment="1">
      <alignment horizontal="right"/>
    </xf>
    <xf numFmtId="0" fontId="0" fillId="0" borderId="13" xfId="0" applyBorder="1"/>
    <xf numFmtId="0" fontId="0" fillId="0" borderId="0" xfId="0" applyAlignment="1">
      <alignment vertical="center"/>
    </xf>
    <xf numFmtId="0" fontId="3" fillId="0" borderId="0" xfId="0" applyNumberFormat="1" applyFont="1" applyFill="1" applyBorder="1" applyAlignment="1">
      <alignment horizontal="center"/>
    </xf>
    <xf numFmtId="0" fontId="18" fillId="0" borderId="0" xfId="0" applyFont="1"/>
    <xf numFmtId="0" fontId="0" fillId="0" borderId="0" xfId="0" applyAlignment="1"/>
    <xf numFmtId="0" fontId="18" fillId="0" borderId="0" xfId="0" applyFont="1" applyAlignment="1">
      <alignment horizontal="right"/>
    </xf>
    <xf numFmtId="0" fontId="18" fillId="0" borderId="13" xfId="0" applyFont="1" applyBorder="1"/>
    <xf numFmtId="0" fontId="0" fillId="0" borderId="0" xfId="0" applyNumberFormat="1"/>
    <xf numFmtId="0" fontId="1" fillId="5" borderId="0" xfId="0" applyFont="1" applyFill="1" applyAlignment="1">
      <alignment horizontal="left"/>
    </xf>
    <xf numFmtId="0" fontId="0" fillId="0" borderId="0" xfId="0" quotePrefix="1" applyAlignment="1">
      <alignment horizontal="left"/>
    </xf>
    <xf numFmtId="14" fontId="0" fillId="0" borderId="0" xfId="0" quotePrefix="1" applyNumberFormat="1" applyAlignment="1">
      <alignment horizontal="left"/>
    </xf>
    <xf numFmtId="0" fontId="20" fillId="0" borderId="0" xfId="0" applyFont="1" applyAlignment="1">
      <alignment horizontal="left"/>
    </xf>
    <xf numFmtId="0" fontId="18" fillId="0" borderId="0" xfId="0" quotePrefix="1" applyFont="1" applyAlignment="1">
      <alignment horizontal="left"/>
    </xf>
    <xf numFmtId="14" fontId="3" fillId="5" borderId="0" xfId="0" applyNumberFormat="1" applyFont="1" applyFill="1"/>
    <xf numFmtId="0" fontId="0" fillId="0" borderId="0" xfId="0" applyAlignment="1">
      <alignment horizontal="left"/>
    </xf>
    <xf numFmtId="0" fontId="1" fillId="5" borderId="0" xfId="0" quotePrefix="1" applyFont="1" applyFill="1" applyAlignment="1">
      <alignment horizontal="left"/>
    </xf>
    <xf numFmtId="14" fontId="3" fillId="7" borderId="0" xfId="0" applyNumberFormat="1" applyFont="1" applyFill="1"/>
    <xf numFmtId="0" fontId="34" fillId="8" borderId="0" xfId="0" quotePrefix="1" applyFont="1" applyFill="1" applyAlignment="1">
      <alignment horizontal="left"/>
    </xf>
    <xf numFmtId="0" fontId="0" fillId="8" borderId="0" xfId="0" applyFill="1"/>
    <xf numFmtId="0" fontId="0" fillId="9" borderId="0" xfId="0" applyFill="1"/>
    <xf numFmtId="0" fontId="19" fillId="9" borderId="0" xfId="0" applyFont="1" applyFill="1" applyAlignment="1">
      <alignment horizontal="center"/>
    </xf>
    <xf numFmtId="0" fontId="4" fillId="9" borderId="0" xfId="0" applyFont="1" applyFill="1" applyAlignment="1">
      <alignment horizontal="right"/>
    </xf>
    <xf numFmtId="0" fontId="21" fillId="9" borderId="0" xfId="0" applyFont="1" applyFill="1" applyAlignment="1">
      <alignment horizontal="left" vertical="center"/>
    </xf>
    <xf numFmtId="0" fontId="0" fillId="9" borderId="0" xfId="0" applyFill="1" applyAlignment="1">
      <alignment vertical="center"/>
    </xf>
    <xf numFmtId="164" fontId="26" fillId="9" borderId="2" xfId="0" applyNumberFormat="1" applyFont="1" applyFill="1" applyBorder="1" applyAlignment="1">
      <alignment horizontal="left" vertical="center"/>
    </xf>
    <xf numFmtId="164" fontId="27" fillId="9" borderId="4" xfId="0" applyNumberFormat="1" applyFont="1" applyFill="1" applyBorder="1" applyAlignment="1">
      <alignment horizontal="left" vertical="center"/>
    </xf>
    <xf numFmtId="0" fontId="19" fillId="9" borderId="1" xfId="0" applyFont="1" applyFill="1" applyBorder="1" applyAlignment="1">
      <alignment vertical="center"/>
    </xf>
    <xf numFmtId="0" fontId="16" fillId="9" borderId="13" xfId="0" applyFont="1" applyFill="1" applyBorder="1" applyAlignment="1"/>
    <xf numFmtId="0" fontId="17" fillId="9" borderId="1" xfId="0" applyFont="1" applyFill="1" applyBorder="1" applyAlignment="1">
      <alignment horizontal="left"/>
    </xf>
    <xf numFmtId="0" fontId="19" fillId="9" borderId="1" xfId="0" applyFont="1" applyFill="1" applyBorder="1" applyAlignment="1">
      <alignment horizontal="left"/>
    </xf>
    <xf numFmtId="0" fontId="0" fillId="9" borderId="15" xfId="0" applyFill="1" applyBorder="1" applyAlignment="1">
      <alignment horizontal="center"/>
    </xf>
    <xf numFmtId="0" fontId="0" fillId="9" borderId="17" xfId="0" applyFill="1" applyBorder="1" applyAlignment="1">
      <alignment horizontal="center"/>
    </xf>
    <xf numFmtId="0" fontId="3" fillId="9" borderId="0" xfId="0" applyFont="1" applyFill="1" applyAlignment="1">
      <alignment vertical="center"/>
    </xf>
    <xf numFmtId="0" fontId="3" fillId="9" borderId="1" xfId="0" applyFont="1" applyFill="1" applyBorder="1" applyAlignment="1">
      <alignment horizontal="center"/>
    </xf>
    <xf numFmtId="164" fontId="3" fillId="9" borderId="0" xfId="0" applyNumberFormat="1" applyFont="1" applyFill="1" applyBorder="1" applyAlignment="1">
      <alignment horizontal="center"/>
    </xf>
    <xf numFmtId="0" fontId="7" fillId="9" borderId="0" xfId="0" applyFont="1" applyFill="1"/>
    <xf numFmtId="167" fontId="15" fillId="9" borderId="0" xfId="0" applyNumberFormat="1" applyFont="1" applyFill="1" applyBorder="1" applyAlignment="1">
      <alignment horizontal="left"/>
    </xf>
    <xf numFmtId="168" fontId="30" fillId="9" borderId="0" xfId="0" applyNumberFormat="1" applyFont="1" applyFill="1" applyBorder="1" applyAlignment="1">
      <alignment horizontal="left" vertical="center"/>
    </xf>
    <xf numFmtId="0" fontId="7" fillId="9" borderId="0" xfId="0" applyFont="1" applyFill="1" applyBorder="1"/>
    <xf numFmtId="0" fontId="0" fillId="9" borderId="0" xfId="0" applyFill="1" applyBorder="1"/>
    <xf numFmtId="0" fontId="1" fillId="9" borderId="0" xfId="0" applyFont="1" applyFill="1"/>
    <xf numFmtId="0" fontId="19" fillId="9" borderId="1" xfId="0" applyFont="1" applyFill="1" applyBorder="1" applyAlignment="1">
      <alignment horizontal="center" vertical="center"/>
    </xf>
    <xf numFmtId="18" fontId="4" fillId="9" borderId="18" xfId="0" applyNumberFormat="1" applyFont="1" applyFill="1" applyBorder="1" applyAlignment="1">
      <alignment vertical="top"/>
    </xf>
    <xf numFmtId="0" fontId="0" fillId="9" borderId="10" xfId="0" applyFill="1" applyBorder="1"/>
    <xf numFmtId="18" fontId="4" fillId="9" borderId="19" xfId="0" applyNumberFormat="1" applyFont="1" applyFill="1" applyBorder="1" applyAlignment="1">
      <alignment vertical="top"/>
    </xf>
    <xf numFmtId="0" fontId="0" fillId="9" borderId="20" xfId="0" applyFill="1" applyBorder="1"/>
    <xf numFmtId="0" fontId="0" fillId="9" borderId="13" xfId="0" applyFill="1" applyBorder="1"/>
    <xf numFmtId="18" fontId="4" fillId="9" borderId="21" xfId="0" applyNumberFormat="1" applyFont="1" applyFill="1" applyBorder="1" applyAlignment="1">
      <alignment vertical="top"/>
    </xf>
    <xf numFmtId="18" fontId="4" fillId="9" borderId="22" xfId="0" applyNumberFormat="1" applyFont="1" applyFill="1" applyBorder="1" applyAlignment="1">
      <alignment vertical="top"/>
    </xf>
    <xf numFmtId="0" fontId="0" fillId="9" borderId="23" xfId="0" applyFill="1" applyBorder="1"/>
    <xf numFmtId="18" fontId="4" fillId="9" borderId="24" xfId="0" applyNumberFormat="1" applyFont="1" applyFill="1" applyBorder="1" applyAlignment="1">
      <alignment vertical="top"/>
    </xf>
    <xf numFmtId="0" fontId="0" fillId="9" borderId="25" xfId="0" applyFill="1" applyBorder="1"/>
    <xf numFmtId="18" fontId="4" fillId="9" borderId="26" xfId="0" applyNumberFormat="1" applyFont="1" applyFill="1" applyBorder="1" applyAlignment="1">
      <alignment vertical="top"/>
    </xf>
    <xf numFmtId="0" fontId="0" fillId="9" borderId="27" xfId="0" applyFill="1" applyBorder="1"/>
    <xf numFmtId="0" fontId="18" fillId="9" borderId="1" xfId="0" applyFont="1" applyFill="1" applyBorder="1" applyAlignment="1">
      <alignment horizontal="center"/>
    </xf>
    <xf numFmtId="0" fontId="0" fillId="9" borderId="10" xfId="0" applyFill="1" applyBorder="1" applyAlignment="1">
      <alignment horizontal="center"/>
    </xf>
    <xf numFmtId="0" fontId="0" fillId="9" borderId="11" xfId="0" applyFill="1" applyBorder="1" applyAlignment="1">
      <alignment horizontal="center"/>
    </xf>
    <xf numFmtId="0" fontId="18" fillId="9" borderId="14" xfId="0" applyFont="1" applyFill="1" applyBorder="1" applyAlignment="1">
      <alignment horizontal="center"/>
    </xf>
    <xf numFmtId="0" fontId="18" fillId="9" borderId="10" xfId="0" applyFont="1" applyFill="1" applyBorder="1" applyAlignment="1">
      <alignment horizontal="center"/>
    </xf>
    <xf numFmtId="0" fontId="18" fillId="9" borderId="12" xfId="0" applyFont="1" applyFill="1" applyBorder="1" applyAlignment="1">
      <alignment horizontal="center"/>
    </xf>
    <xf numFmtId="0" fontId="18" fillId="9" borderId="13" xfId="0" applyFont="1" applyFill="1" applyBorder="1" applyAlignment="1">
      <alignment horizontal="center"/>
    </xf>
    <xf numFmtId="0" fontId="0" fillId="9" borderId="0" xfId="0" applyFill="1" applyBorder="1" applyAlignment="1">
      <alignment horizontal="center"/>
    </xf>
    <xf numFmtId="0" fontId="18" fillId="9" borderId="0" xfId="0" applyFont="1" applyFill="1" applyBorder="1" applyAlignment="1">
      <alignment horizontal="left"/>
    </xf>
    <xf numFmtId="0" fontId="0" fillId="9" borderId="0" xfId="0" quotePrefix="1" applyFill="1" applyAlignment="1">
      <alignment horizontal="right"/>
    </xf>
    <xf numFmtId="0" fontId="19" fillId="9" borderId="0" xfId="0" quotePrefix="1" applyFont="1" applyFill="1" applyAlignment="1">
      <alignment horizontal="left"/>
    </xf>
    <xf numFmtId="0" fontId="0" fillId="10" borderId="0" xfId="0" applyFill="1"/>
    <xf numFmtId="14" fontId="0" fillId="11" borderId="9" xfId="0" applyNumberFormat="1" applyFill="1" applyBorder="1" applyAlignment="1">
      <alignment horizontal="center"/>
    </xf>
    <xf numFmtId="0" fontId="0" fillId="9" borderId="3" xfId="0" applyFill="1" applyBorder="1"/>
    <xf numFmtId="0" fontId="0" fillId="9" borderId="4" xfId="0" applyFill="1" applyBorder="1"/>
    <xf numFmtId="0" fontId="0" fillId="9" borderId="1" xfId="0" applyFill="1" applyBorder="1"/>
    <xf numFmtId="0" fontId="0" fillId="9" borderId="8" xfId="0" applyFill="1" applyBorder="1"/>
    <xf numFmtId="0" fontId="4" fillId="10" borderId="0" xfId="0" applyFont="1" applyFill="1" applyAlignment="1">
      <alignment horizontal="right"/>
    </xf>
    <xf numFmtId="0" fontId="7" fillId="10" borderId="0" xfId="0" applyFont="1" applyFill="1"/>
    <xf numFmtId="0" fontId="0" fillId="10" borderId="0" xfId="0" quotePrefix="1" applyFill="1" applyAlignment="1">
      <alignment horizontal="right"/>
    </xf>
    <xf numFmtId="0" fontId="0" fillId="10" borderId="0" xfId="0" applyFill="1" applyAlignment="1">
      <alignment horizontal="right"/>
    </xf>
    <xf numFmtId="14" fontId="0" fillId="10" borderId="0" xfId="0" applyNumberFormat="1" applyFill="1" applyBorder="1" applyAlignment="1">
      <alignment horizontal="left"/>
    </xf>
    <xf numFmtId="169" fontId="16" fillId="10" borderId="1" xfId="0" applyNumberFormat="1" applyFont="1" applyFill="1" applyBorder="1" applyAlignment="1">
      <alignment horizontal="right" vertical="center"/>
    </xf>
    <xf numFmtId="0" fontId="17" fillId="10" borderId="1" xfId="0" applyFont="1" applyFill="1" applyBorder="1" applyAlignment="1">
      <alignment horizontal="left"/>
    </xf>
    <xf numFmtId="0" fontId="18" fillId="10" borderId="1" xfId="0" applyFont="1" applyFill="1" applyBorder="1" applyAlignment="1">
      <alignment horizontal="center"/>
    </xf>
    <xf numFmtId="0" fontId="0" fillId="9" borderId="0" xfId="0" quotePrefix="1" applyFill="1" applyAlignment="1">
      <alignment horizontal="left"/>
    </xf>
    <xf numFmtId="0" fontId="19" fillId="11" borderId="9" xfId="0" applyFont="1" applyFill="1" applyBorder="1" applyAlignment="1" applyProtection="1">
      <alignment horizontal="center" vertical="center"/>
      <protection locked="0"/>
    </xf>
    <xf numFmtId="0" fontId="19" fillId="9" borderId="0" xfId="0" applyFont="1" applyFill="1" applyAlignment="1">
      <alignment vertical="center"/>
    </xf>
    <xf numFmtId="0" fontId="19" fillId="9" borderId="0" xfId="0" applyFont="1" applyFill="1"/>
    <xf numFmtId="0" fontId="35" fillId="9" borderId="0" xfId="0" quotePrefix="1" applyFont="1" applyFill="1" applyAlignment="1">
      <alignment horizontal="left"/>
    </xf>
    <xf numFmtId="0" fontId="36" fillId="9" borderId="2" xfId="0" applyFont="1" applyFill="1" applyBorder="1"/>
    <xf numFmtId="0" fontId="36" fillId="9" borderId="7" xfId="0" applyFont="1" applyFill="1" applyBorder="1"/>
    <xf numFmtId="171" fontId="40" fillId="9" borderId="0" xfId="0" applyNumberFormat="1" applyFont="1" applyFill="1" applyAlignment="1">
      <alignment vertical="center"/>
    </xf>
    <xf numFmtId="0" fontId="36" fillId="9" borderId="33" xfId="0" applyFont="1" applyFill="1" applyBorder="1" applyAlignment="1">
      <alignment horizontal="left"/>
    </xf>
    <xf numFmtId="14" fontId="36" fillId="9" borderId="33" xfId="0" applyNumberFormat="1" applyFont="1" applyFill="1" applyBorder="1" applyAlignment="1">
      <alignment horizontal="center"/>
    </xf>
    <xf numFmtId="0" fontId="36" fillId="9" borderId="33" xfId="0" applyFont="1" applyFill="1" applyBorder="1" applyAlignment="1">
      <alignment horizontal="center"/>
    </xf>
    <xf numFmtId="0" fontId="16" fillId="9" borderId="16" xfId="0" applyFont="1" applyFill="1" applyBorder="1" applyAlignment="1">
      <alignment horizontal="center"/>
    </xf>
    <xf numFmtId="0" fontId="0" fillId="9" borderId="16" xfId="0" applyFill="1" applyBorder="1" applyAlignment="1">
      <alignment horizontal="center"/>
    </xf>
    <xf numFmtId="0" fontId="19" fillId="9" borderId="16" xfId="0" applyFont="1" applyFill="1" applyBorder="1" applyAlignment="1">
      <alignment horizontal="center"/>
    </xf>
    <xf numFmtId="0" fontId="0" fillId="9" borderId="16" xfId="0" quotePrefix="1" applyFill="1" applyBorder="1" applyAlignment="1">
      <alignment horizontal="center"/>
    </xf>
    <xf numFmtId="0" fontId="18" fillId="9" borderId="3" xfId="0" applyFont="1" applyFill="1" applyBorder="1" applyAlignment="1">
      <alignment horizontal="left" vertical="center" wrapText="1"/>
    </xf>
    <xf numFmtId="0" fontId="52" fillId="9" borderId="3" xfId="0" applyFont="1" applyFill="1" applyBorder="1" applyAlignment="1">
      <alignment horizontal="left" vertical="center" wrapText="1"/>
    </xf>
    <xf numFmtId="0" fontId="52" fillId="9" borderId="1" xfId="0" applyFont="1" applyFill="1" applyBorder="1" applyAlignment="1">
      <alignment horizontal="left" vertical="center" wrapText="1"/>
    </xf>
    <xf numFmtId="0" fontId="53" fillId="9" borderId="3" xfId="0" applyFont="1" applyFill="1" applyBorder="1" applyAlignment="1">
      <alignment horizontal="left" vertical="center" wrapText="1"/>
    </xf>
    <xf numFmtId="0" fontId="53" fillId="9" borderId="1" xfId="0" applyFont="1" applyFill="1" applyBorder="1" applyAlignment="1">
      <alignment horizontal="left" vertical="center" wrapText="1"/>
    </xf>
    <xf numFmtId="0" fontId="0" fillId="9" borderId="32" xfId="0" applyFill="1" applyBorder="1" applyAlignment="1">
      <alignment horizontal="center"/>
    </xf>
    <xf numFmtId="0" fontId="0" fillId="9" borderId="32" xfId="0" applyFill="1" applyBorder="1" applyAlignment="1">
      <alignment horizontal="left"/>
    </xf>
    <xf numFmtId="0" fontId="16" fillId="9" borderId="16" xfId="0" applyFont="1" applyFill="1" applyBorder="1" applyAlignment="1">
      <alignment horizontal="left"/>
    </xf>
    <xf numFmtId="0" fontId="16" fillId="9" borderId="32" xfId="0" applyFont="1" applyFill="1" applyBorder="1" applyAlignment="1">
      <alignment horizontal="center"/>
    </xf>
    <xf numFmtId="0" fontId="37" fillId="9" borderId="5" xfId="0" applyNumberFormat="1" applyFont="1" applyFill="1" applyBorder="1" applyAlignment="1">
      <alignment horizontal="left" vertical="center" wrapText="1"/>
    </xf>
    <xf numFmtId="0" fontId="18" fillId="9" borderId="6" xfId="0" applyNumberFormat="1" applyFont="1" applyFill="1" applyBorder="1" applyAlignment="1">
      <alignment horizontal="left" vertical="center" wrapText="1"/>
    </xf>
    <xf numFmtId="0" fontId="18" fillId="9" borderId="5" xfId="0" applyNumberFormat="1" applyFont="1" applyFill="1" applyBorder="1" applyAlignment="1">
      <alignment horizontal="left" vertical="center" wrapText="1"/>
    </xf>
    <xf numFmtId="0" fontId="18" fillId="9" borderId="7" xfId="0" applyNumberFormat="1" applyFont="1" applyFill="1" applyBorder="1" applyAlignment="1">
      <alignment horizontal="left" vertical="center" wrapText="1"/>
    </xf>
    <xf numFmtId="0" fontId="18" fillId="9" borderId="8" xfId="0" applyNumberFormat="1" applyFont="1" applyFill="1" applyBorder="1" applyAlignment="1">
      <alignment horizontal="left" vertical="center" wrapText="1"/>
    </xf>
    <xf numFmtId="0" fontId="43" fillId="9" borderId="5" xfId="0" applyNumberFormat="1" applyFont="1" applyFill="1" applyBorder="1" applyAlignment="1">
      <alignment horizontal="left" vertical="center" wrapText="1"/>
    </xf>
    <xf numFmtId="0" fontId="43" fillId="9" borderId="6" xfId="0" applyNumberFormat="1" applyFont="1" applyFill="1" applyBorder="1" applyAlignment="1">
      <alignment horizontal="left" vertical="center" wrapText="1"/>
    </xf>
    <xf numFmtId="0" fontId="43" fillId="9" borderId="7" xfId="0" applyNumberFormat="1" applyFont="1" applyFill="1" applyBorder="1" applyAlignment="1">
      <alignment horizontal="left" vertical="center" wrapText="1"/>
    </xf>
    <xf numFmtId="0" fontId="43" fillId="9" borderId="8" xfId="0" applyNumberFormat="1" applyFont="1" applyFill="1" applyBorder="1" applyAlignment="1">
      <alignment horizontal="left" vertical="center" wrapText="1"/>
    </xf>
    <xf numFmtId="0" fontId="39" fillId="9" borderId="5" xfId="0" applyNumberFormat="1" applyFont="1" applyFill="1" applyBorder="1" applyAlignment="1">
      <alignment horizontal="left" vertical="center" wrapText="1"/>
    </xf>
    <xf numFmtId="0" fontId="39" fillId="9" borderId="6" xfId="0" applyNumberFormat="1" applyFont="1" applyFill="1" applyBorder="1" applyAlignment="1">
      <alignment horizontal="left" vertical="center" wrapText="1"/>
    </xf>
    <xf numFmtId="0" fontId="39" fillId="9" borderId="7" xfId="0" applyNumberFormat="1" applyFont="1" applyFill="1" applyBorder="1" applyAlignment="1">
      <alignment horizontal="left" vertical="center" wrapText="1"/>
    </xf>
    <xf numFmtId="0" fontId="39" fillId="9" borderId="8" xfId="0" applyNumberFormat="1" applyFont="1" applyFill="1" applyBorder="1" applyAlignment="1">
      <alignment horizontal="left" vertical="center" wrapText="1"/>
    </xf>
    <xf numFmtId="0" fontId="37" fillId="9" borderId="6" xfId="0" applyNumberFormat="1" applyFont="1" applyFill="1" applyBorder="1" applyAlignment="1">
      <alignment horizontal="left" vertical="center" wrapText="1"/>
    </xf>
    <xf numFmtId="0" fontId="37" fillId="9" borderId="7" xfId="0" applyNumberFormat="1" applyFont="1" applyFill="1" applyBorder="1" applyAlignment="1">
      <alignment horizontal="left" vertical="center" wrapText="1"/>
    </xf>
    <xf numFmtId="0" fontId="37" fillId="9" borderId="8" xfId="0" applyNumberFormat="1" applyFont="1" applyFill="1" applyBorder="1" applyAlignment="1">
      <alignment horizontal="left" vertical="center" wrapText="1"/>
    </xf>
    <xf numFmtId="0" fontId="18" fillId="9" borderId="5" xfId="0" applyNumberFormat="1" applyFont="1" applyFill="1" applyBorder="1" applyAlignment="1">
      <alignment horizontal="center" vertical="center"/>
    </xf>
    <xf numFmtId="0" fontId="18" fillId="9" borderId="6" xfId="0" applyNumberFormat="1" applyFont="1" applyFill="1" applyBorder="1" applyAlignment="1">
      <alignment horizontal="center" vertical="center"/>
    </xf>
    <xf numFmtId="0" fontId="18" fillId="9" borderId="7" xfId="0" applyNumberFormat="1" applyFont="1" applyFill="1" applyBorder="1" applyAlignment="1">
      <alignment horizontal="center" vertical="center"/>
    </xf>
    <xf numFmtId="0" fontId="18" fillId="9" borderId="8" xfId="0" applyNumberFormat="1" applyFont="1" applyFill="1" applyBorder="1" applyAlignment="1">
      <alignment horizontal="center" vertical="center"/>
    </xf>
    <xf numFmtId="0" fontId="35" fillId="9" borderId="5" xfId="0" applyNumberFormat="1" applyFont="1" applyFill="1" applyBorder="1" applyAlignment="1">
      <alignment horizontal="left" vertical="center" wrapText="1"/>
    </xf>
    <xf numFmtId="0" fontId="35" fillId="9" borderId="6" xfId="0" applyNumberFormat="1" applyFont="1" applyFill="1" applyBorder="1" applyAlignment="1">
      <alignment horizontal="left" vertical="center" wrapText="1"/>
    </xf>
    <xf numFmtId="0" fontId="35" fillId="9" borderId="7" xfId="0" applyNumberFormat="1" applyFont="1" applyFill="1" applyBorder="1" applyAlignment="1">
      <alignment horizontal="left" vertical="center" wrapText="1"/>
    </xf>
    <xf numFmtId="0" fontId="35" fillId="9" borderId="8" xfId="0" applyNumberFormat="1" applyFont="1" applyFill="1" applyBorder="1" applyAlignment="1">
      <alignment horizontal="left" vertical="center" wrapText="1"/>
    </xf>
    <xf numFmtId="0" fontId="18" fillId="9" borderId="5" xfId="0" applyNumberFormat="1" applyFont="1" applyFill="1" applyBorder="1" applyAlignment="1">
      <alignment horizontal="center" vertical="center" wrapText="1"/>
    </xf>
    <xf numFmtId="0" fontId="18" fillId="9" borderId="6" xfId="0" applyNumberFormat="1" applyFont="1" applyFill="1" applyBorder="1" applyAlignment="1">
      <alignment horizontal="center" vertical="center" wrapText="1"/>
    </xf>
    <xf numFmtId="0" fontId="18" fillId="9" borderId="7" xfId="0" applyNumberFormat="1" applyFont="1" applyFill="1" applyBorder="1" applyAlignment="1">
      <alignment horizontal="center" vertical="center" wrapText="1"/>
    </xf>
    <xf numFmtId="0" fontId="18" fillId="9" borderId="8" xfId="0" applyNumberFormat="1" applyFont="1" applyFill="1" applyBorder="1" applyAlignment="1">
      <alignment horizontal="center" vertical="center" wrapText="1"/>
    </xf>
    <xf numFmtId="0" fontId="18" fillId="9" borderId="16" xfId="0" applyFont="1" applyFill="1" applyBorder="1" applyAlignment="1">
      <alignment horizontal="center"/>
    </xf>
    <xf numFmtId="0" fontId="42" fillId="9" borderId="6" xfId="0" applyNumberFormat="1" applyFont="1" applyFill="1" applyBorder="1" applyAlignment="1">
      <alignment horizontal="left" vertical="center" wrapText="1"/>
    </xf>
    <xf numFmtId="0" fontId="42" fillId="9" borderId="5" xfId="0" applyNumberFormat="1" applyFont="1" applyFill="1" applyBorder="1" applyAlignment="1">
      <alignment horizontal="left" vertical="center" wrapText="1"/>
    </xf>
    <xf numFmtId="0" fontId="42" fillId="9" borderId="7" xfId="0" applyNumberFormat="1" applyFont="1" applyFill="1" applyBorder="1" applyAlignment="1">
      <alignment horizontal="left" vertical="center" wrapText="1"/>
    </xf>
    <xf numFmtId="0" fontId="42" fillId="9" borderId="8" xfId="0" applyNumberFormat="1" applyFont="1" applyFill="1" applyBorder="1" applyAlignment="1">
      <alignment horizontal="left" vertical="center" wrapText="1"/>
    </xf>
    <xf numFmtId="165" fontId="3" fillId="9" borderId="0" xfId="0" applyNumberFormat="1" applyFont="1" applyFill="1" applyBorder="1" applyAlignment="1">
      <alignment horizontal="center"/>
    </xf>
    <xf numFmtId="0" fontId="0" fillId="9" borderId="32" xfId="0" applyFill="1" applyBorder="1" applyAlignment="1"/>
    <xf numFmtId="0" fontId="16" fillId="9" borderId="16" xfId="0" applyFont="1" applyFill="1" applyBorder="1" applyAlignment="1"/>
    <xf numFmtId="0" fontId="16" fillId="9" borderId="32" xfId="0" applyFont="1" applyFill="1" applyBorder="1" applyAlignment="1"/>
    <xf numFmtId="0" fontId="41" fillId="9" borderId="33" xfId="0" applyFont="1" applyFill="1" applyBorder="1" applyAlignment="1">
      <alignment horizontal="center"/>
    </xf>
    <xf numFmtId="0" fontId="16" fillId="9" borderId="13" xfId="0" applyFont="1" applyFill="1" applyBorder="1" applyAlignment="1">
      <alignment horizontal="center"/>
    </xf>
    <xf numFmtId="0" fontId="38" fillId="9" borderId="5" xfId="0" applyNumberFormat="1" applyFont="1" applyFill="1" applyBorder="1" applyAlignment="1">
      <alignment horizontal="left" vertical="center" wrapText="1"/>
    </xf>
    <xf numFmtId="0" fontId="38" fillId="9" borderId="6" xfId="0" applyNumberFormat="1" applyFont="1" applyFill="1" applyBorder="1" applyAlignment="1">
      <alignment horizontal="left" vertical="center" wrapText="1"/>
    </xf>
    <xf numFmtId="0" fontId="38" fillId="9" borderId="7" xfId="0" applyNumberFormat="1" applyFont="1" applyFill="1" applyBorder="1" applyAlignment="1">
      <alignment horizontal="left" vertical="center" wrapText="1"/>
    </xf>
    <xf numFmtId="0" fontId="38" fillId="9" borderId="8" xfId="0" applyNumberFormat="1" applyFont="1" applyFill="1" applyBorder="1" applyAlignment="1">
      <alignment horizontal="left" vertical="center" wrapText="1"/>
    </xf>
    <xf numFmtId="0" fontId="52" fillId="9" borderId="5" xfId="0" applyNumberFormat="1" applyFont="1" applyFill="1" applyBorder="1" applyAlignment="1">
      <alignment horizontal="center" vertical="center" wrapText="1"/>
    </xf>
    <xf numFmtId="0" fontId="52" fillId="9" borderId="6" xfId="0" applyNumberFormat="1" applyFont="1" applyFill="1" applyBorder="1" applyAlignment="1">
      <alignment horizontal="center" vertical="center" wrapText="1"/>
    </xf>
    <xf numFmtId="0" fontId="52" fillId="9" borderId="7" xfId="0" applyNumberFormat="1" applyFont="1" applyFill="1" applyBorder="1" applyAlignment="1">
      <alignment horizontal="center" vertical="center" wrapText="1"/>
    </xf>
    <xf numFmtId="0" fontId="52" fillId="9" borderId="8" xfId="0" applyNumberFormat="1" applyFont="1" applyFill="1" applyBorder="1" applyAlignment="1">
      <alignment horizontal="center" vertical="center" wrapText="1"/>
    </xf>
    <xf numFmtId="0" fontId="36" fillId="9" borderId="16" xfId="0" applyFont="1" applyFill="1" applyBorder="1" applyAlignment="1">
      <alignment horizontal="left"/>
    </xf>
    <xf numFmtId="0" fontId="0" fillId="9" borderId="5" xfId="0" applyNumberFormat="1" applyFont="1" applyFill="1" applyBorder="1" applyAlignment="1">
      <alignment horizontal="left" vertical="center" wrapText="1"/>
    </xf>
    <xf numFmtId="0" fontId="0" fillId="9" borderId="6" xfId="0" applyNumberFormat="1" applyFont="1" applyFill="1" applyBorder="1" applyAlignment="1">
      <alignment horizontal="left" vertical="center" wrapText="1"/>
    </xf>
    <xf numFmtId="0" fontId="0" fillId="9" borderId="7" xfId="0" applyNumberFormat="1" applyFont="1" applyFill="1" applyBorder="1" applyAlignment="1">
      <alignment horizontal="left" vertical="center" wrapText="1"/>
    </xf>
    <xf numFmtId="0" fontId="0" fillId="9" borderId="8" xfId="0" applyNumberFormat="1" applyFont="1" applyFill="1" applyBorder="1" applyAlignment="1">
      <alignment horizontal="left" vertical="center" wrapText="1"/>
    </xf>
    <xf numFmtId="0" fontId="38" fillId="9" borderId="5" xfId="0" applyNumberFormat="1" applyFont="1" applyFill="1" applyBorder="1" applyAlignment="1">
      <alignment horizontal="center" vertical="center" wrapText="1"/>
    </xf>
    <xf numFmtId="0" fontId="38" fillId="9" borderId="6" xfId="0" applyNumberFormat="1" applyFont="1" applyFill="1" applyBorder="1" applyAlignment="1">
      <alignment horizontal="center" vertical="center" wrapText="1"/>
    </xf>
    <xf numFmtId="0" fontId="38" fillId="9" borderId="7" xfId="0" applyNumberFormat="1" applyFont="1" applyFill="1" applyBorder="1" applyAlignment="1">
      <alignment horizontal="center" vertical="center" wrapText="1"/>
    </xf>
    <xf numFmtId="0" fontId="38" fillId="9" borderId="8" xfId="0" applyNumberFormat="1" applyFont="1" applyFill="1" applyBorder="1" applyAlignment="1">
      <alignment horizontal="center" vertical="center" wrapText="1"/>
    </xf>
    <xf numFmtId="0" fontId="6" fillId="12" borderId="0" xfId="0" quotePrefix="1" applyFont="1" applyFill="1" applyAlignment="1">
      <alignment horizontal="center" vertical="center"/>
    </xf>
    <xf numFmtId="0" fontId="0" fillId="12" borderId="0" xfId="0" applyFill="1" applyAlignment="1">
      <alignment horizontal="center"/>
    </xf>
    <xf numFmtId="165" fontId="25" fillId="9" borderId="1" xfId="0" applyNumberFormat="1" applyFont="1" applyFill="1" applyBorder="1" applyAlignment="1">
      <alignment horizontal="center" vertical="center"/>
    </xf>
    <xf numFmtId="170" fontId="22" fillId="9" borderId="28" xfId="0" applyNumberFormat="1" applyFont="1" applyFill="1" applyBorder="1" applyAlignment="1">
      <alignment horizontal="center" vertical="center"/>
    </xf>
    <xf numFmtId="170" fontId="22" fillId="9" borderId="29" xfId="0" applyNumberFormat="1" applyFont="1" applyFill="1" applyBorder="1" applyAlignment="1">
      <alignment horizontal="center" vertical="center"/>
    </xf>
    <xf numFmtId="0" fontId="0" fillId="9" borderId="5" xfId="0" applyNumberFormat="1" applyFill="1" applyBorder="1" applyAlignment="1">
      <alignment horizontal="left" vertical="center" wrapText="1"/>
    </xf>
    <xf numFmtId="0" fontId="39" fillId="9" borderId="5" xfId="0" applyNumberFormat="1" applyFont="1" applyFill="1" applyBorder="1" applyAlignment="1">
      <alignment horizontal="center" vertical="center" wrapText="1"/>
    </xf>
    <xf numFmtId="0" fontId="18" fillId="9" borderId="5" xfId="0" applyNumberFormat="1" applyFont="1" applyFill="1" applyBorder="1" applyAlignment="1">
      <alignment horizontal="center" wrapText="1"/>
    </xf>
    <xf numFmtId="0" fontId="18" fillId="9" borderId="6" xfId="0" applyNumberFormat="1" applyFont="1" applyFill="1" applyBorder="1" applyAlignment="1">
      <alignment horizontal="center" wrapText="1"/>
    </xf>
    <xf numFmtId="0" fontId="0" fillId="0" borderId="13" xfId="0" applyBorder="1" applyAlignment="1">
      <alignment horizontal="left"/>
    </xf>
    <xf numFmtId="0" fontId="19" fillId="0" borderId="13" xfId="0" applyFont="1" applyBorder="1" applyAlignment="1">
      <alignment horizontal="center"/>
    </xf>
    <xf numFmtId="0" fontId="40" fillId="0" borderId="13" xfId="0" applyFont="1" applyBorder="1" applyAlignment="1">
      <alignment horizontal="left"/>
    </xf>
    <xf numFmtId="0" fontId="51" fillId="0" borderId="13" xfId="1" applyFont="1" applyBorder="1" applyAlignment="1" applyProtection="1">
      <alignment horizontal="center"/>
    </xf>
    <xf numFmtId="0" fontId="23" fillId="0" borderId="13" xfId="0" applyFont="1" applyBorder="1" applyAlignment="1">
      <alignment horizontal="left"/>
    </xf>
    <xf numFmtId="170" fontId="19" fillId="10" borderId="1" xfId="0" applyNumberFormat="1" applyFont="1" applyFill="1" applyBorder="1" applyAlignment="1">
      <alignment horizontal="left" vertical="center"/>
    </xf>
    <xf numFmtId="0" fontId="23" fillId="0" borderId="16" xfId="0" applyFont="1" applyBorder="1" applyAlignment="1">
      <alignment horizontal="left"/>
    </xf>
    <xf numFmtId="0" fontId="52" fillId="0" borderId="13" xfId="0" applyFont="1" applyBorder="1" applyAlignment="1">
      <alignment horizontal="left"/>
    </xf>
    <xf numFmtId="0" fontId="18" fillId="0" borderId="12" xfId="0" applyFont="1" applyBorder="1" applyAlignment="1">
      <alignment horizontal="left"/>
    </xf>
    <xf numFmtId="0" fontId="18" fillId="0" borderId="13" xfId="0" applyFont="1" applyBorder="1" applyAlignment="1">
      <alignment horizontal="left"/>
    </xf>
    <xf numFmtId="0" fontId="0" fillId="0" borderId="13" xfId="0" applyBorder="1" applyAlignment="1">
      <alignment horizontal="center"/>
    </xf>
    <xf numFmtId="0" fontId="0" fillId="0" borderId="21" xfId="0" applyBorder="1" applyAlignment="1">
      <alignment horizontal="center"/>
    </xf>
    <xf numFmtId="0" fontId="16" fillId="0" borderId="13" xfId="0" applyFont="1" applyFill="1" applyBorder="1" applyAlignment="1">
      <alignment horizontal="left"/>
    </xf>
    <xf numFmtId="0" fontId="18" fillId="10" borderId="1" xfId="0" applyFont="1" applyFill="1" applyBorder="1" applyAlignment="1">
      <alignment horizontal="center"/>
    </xf>
    <xf numFmtId="0" fontId="19" fillId="10" borderId="1" xfId="0" applyFont="1" applyFill="1" applyBorder="1" applyAlignment="1">
      <alignment horizontal="center"/>
    </xf>
    <xf numFmtId="0" fontId="6" fillId="12" borderId="0" xfId="0" applyFont="1" applyFill="1" applyAlignment="1">
      <alignment horizontal="center" vertical="center"/>
    </xf>
    <xf numFmtId="0" fontId="0" fillId="0" borderId="0" xfId="0" applyAlignment="1">
      <alignment horizontal="center"/>
    </xf>
    <xf numFmtId="0" fontId="0" fillId="10" borderId="0" xfId="0" applyFill="1"/>
    <xf numFmtId="14" fontId="22" fillId="0" borderId="0" xfId="0" applyNumberFormat="1" applyFont="1" applyBorder="1" applyAlignment="1">
      <alignment horizontal="left"/>
    </xf>
    <xf numFmtId="14" fontId="22" fillId="0" borderId="1" xfId="0" applyNumberFormat="1" applyFont="1" applyBorder="1" applyAlignment="1">
      <alignment horizontal="left"/>
    </xf>
    <xf numFmtId="0" fontId="0" fillId="0" borderId="0" xfId="0" applyAlignment="1">
      <alignment horizontal="center" vertical="center"/>
    </xf>
    <xf numFmtId="165" fontId="21" fillId="0" borderId="0" xfId="0" applyNumberFormat="1" applyFont="1" applyAlignment="1">
      <alignment horizontal="left"/>
    </xf>
    <xf numFmtId="0" fontId="19" fillId="10" borderId="1" xfId="0" applyFont="1" applyFill="1" applyBorder="1" applyAlignment="1">
      <alignment horizontal="center" vertical="center"/>
    </xf>
    <xf numFmtId="0" fontId="0" fillId="9" borderId="13" xfId="0" applyFill="1" applyBorder="1" applyAlignment="1">
      <alignment horizontal="center"/>
    </xf>
    <xf numFmtId="0" fontId="0" fillId="9" borderId="21" xfId="0" applyFill="1" applyBorder="1" applyAlignment="1">
      <alignment horizontal="center"/>
    </xf>
    <xf numFmtId="0" fontId="18" fillId="9" borderId="12" xfId="0" applyFont="1" applyFill="1" applyBorder="1" applyAlignment="1">
      <alignment horizontal="left"/>
    </xf>
    <xf numFmtId="0" fontId="18" fillId="9" borderId="13" xfId="0" applyFont="1" applyFill="1" applyBorder="1" applyAlignment="1">
      <alignment horizontal="left"/>
    </xf>
    <xf numFmtId="0" fontId="32" fillId="9" borderId="30" xfId="0" applyNumberFormat="1" applyFont="1" applyFill="1" applyBorder="1" applyAlignment="1">
      <alignment horizontal="right" vertical="top"/>
    </xf>
    <xf numFmtId="0" fontId="32" fillId="9" borderId="20" xfId="0" applyNumberFormat="1" applyFont="1" applyFill="1" applyBorder="1" applyAlignment="1">
      <alignment horizontal="right" vertical="top"/>
    </xf>
    <xf numFmtId="0" fontId="33" fillId="9" borderId="0" xfId="0" applyNumberFormat="1" applyFont="1" applyFill="1" applyBorder="1" applyAlignment="1">
      <alignment horizontal="right" vertical="top"/>
    </xf>
    <xf numFmtId="0" fontId="33" fillId="9" borderId="20" xfId="0" applyNumberFormat="1" applyFont="1" applyFill="1" applyBorder="1" applyAlignment="1">
      <alignment horizontal="right" vertical="top"/>
    </xf>
    <xf numFmtId="0" fontId="0" fillId="9" borderId="1" xfId="0" applyFill="1" applyBorder="1" applyAlignment="1">
      <alignment horizontal="center"/>
    </xf>
    <xf numFmtId="0" fontId="16" fillId="9" borderId="1" xfId="0" applyFont="1" applyFill="1" applyBorder="1" applyAlignment="1">
      <alignment horizontal="center"/>
    </xf>
    <xf numFmtId="0" fontId="19" fillId="9" borderId="1" xfId="0" applyFont="1" applyFill="1" applyBorder="1" applyAlignment="1">
      <alignment horizontal="center"/>
    </xf>
    <xf numFmtId="0" fontId="0" fillId="9" borderId="23" xfId="0" applyFill="1" applyBorder="1" applyAlignment="1"/>
    <xf numFmtId="0" fontId="32" fillId="9" borderId="0" xfId="0" applyNumberFormat="1" applyFont="1" applyFill="1" applyBorder="1" applyAlignment="1">
      <alignment horizontal="right" vertical="top"/>
    </xf>
    <xf numFmtId="0" fontId="16" fillId="9" borderId="13" xfId="0" applyFont="1" applyFill="1" applyBorder="1" applyAlignment="1">
      <alignment horizontal="left"/>
    </xf>
    <xf numFmtId="0" fontId="16" fillId="9" borderId="31" xfId="0" applyFont="1" applyFill="1" applyBorder="1" applyAlignment="1">
      <alignment horizontal="left"/>
    </xf>
    <xf numFmtId="0" fontId="31" fillId="9" borderId="0" xfId="0" applyFont="1" applyFill="1" applyAlignment="1">
      <alignment horizontal="left"/>
    </xf>
    <xf numFmtId="0" fontId="19" fillId="9" borderId="1" xfId="0" applyFont="1" applyFill="1" applyBorder="1" applyAlignment="1">
      <alignment horizontal="center" vertical="center"/>
    </xf>
    <xf numFmtId="0" fontId="28" fillId="12" borderId="0" xfId="0" applyFont="1" applyFill="1" applyAlignment="1">
      <alignment horizontal="center" vertical="center"/>
    </xf>
    <xf numFmtId="0" fontId="29" fillId="9" borderId="0" xfId="0" applyFont="1" applyFill="1" applyBorder="1" applyAlignment="1">
      <alignment horizontal="left" vertical="top"/>
    </xf>
    <xf numFmtId="0" fontId="29" fillId="9" borderId="1" xfId="0" applyFont="1" applyFill="1" applyBorder="1" applyAlignment="1">
      <alignment horizontal="left" vertical="top"/>
    </xf>
    <xf numFmtId="167" fontId="15" fillId="9" borderId="0" xfId="0" applyNumberFormat="1" applyFont="1" applyFill="1" applyBorder="1" applyAlignment="1">
      <alignment horizontal="left"/>
    </xf>
    <xf numFmtId="168" fontId="30" fillId="9" borderId="0" xfId="0" applyNumberFormat="1" applyFont="1" applyFill="1" applyBorder="1" applyAlignment="1">
      <alignment horizontal="left" vertical="center"/>
    </xf>
    <xf numFmtId="168" fontId="30" fillId="9" borderId="1" xfId="0" applyNumberFormat="1" applyFont="1" applyFill="1" applyBorder="1" applyAlignment="1">
      <alignment horizontal="left" vertical="center"/>
    </xf>
    <xf numFmtId="0" fontId="18" fillId="9" borderId="3" xfId="0" applyFont="1" applyFill="1" applyBorder="1" applyAlignment="1">
      <alignment horizontal="right"/>
    </xf>
    <xf numFmtId="165" fontId="2" fillId="0" borderId="0" xfId="0" applyNumberFormat="1" applyFont="1" applyFill="1" applyBorder="1" applyAlignment="1">
      <alignment horizontal="left"/>
    </xf>
    <xf numFmtId="165" fontId="1" fillId="0" borderId="0" xfId="0" applyNumberFormat="1" applyFont="1" applyFill="1" applyBorder="1" applyAlignment="1">
      <alignment horizontal="left"/>
    </xf>
    <xf numFmtId="0" fontId="6" fillId="6" borderId="0" xfId="0" quotePrefix="1" applyFont="1" applyFill="1" applyAlignment="1">
      <alignment horizontal="left" vertical="center"/>
    </xf>
    <xf numFmtId="0" fontId="0" fillId="0" borderId="0" xfId="0" applyAlignment="1">
      <alignment vertical="center"/>
    </xf>
  </cellXfs>
  <cellStyles count="2">
    <cellStyle name="Hyperlink" xfId="1" builtinId="8"/>
    <cellStyle name="Normal" xfId="0" builtinId="0"/>
  </cellStyles>
  <dxfs count="13">
    <dxf>
      <fill>
        <patternFill>
          <bgColor indexed="55"/>
        </patternFill>
      </fill>
    </dxf>
    <dxf>
      <font>
        <condense val="0"/>
        <extend val="0"/>
        <color indexed="9"/>
      </font>
      <fill>
        <patternFill>
          <bgColor indexed="8"/>
        </patternFill>
      </fill>
    </dxf>
    <dxf>
      <fill>
        <patternFill>
          <bgColor indexed="55"/>
        </patternFill>
      </fill>
    </dxf>
    <dxf>
      <font>
        <condense val="0"/>
        <extend val="0"/>
        <color indexed="9"/>
      </font>
      <fill>
        <patternFill>
          <bgColor indexed="8"/>
        </patternFill>
      </fill>
    </dxf>
    <dxf>
      <font>
        <condense val="0"/>
        <extend val="0"/>
      </font>
      <fill>
        <patternFill>
          <bgColor indexed="55"/>
        </patternFill>
      </fill>
    </dxf>
    <dxf>
      <fill>
        <patternFill>
          <bgColor indexed="55"/>
        </patternFill>
      </fill>
    </dxf>
    <dxf>
      <font>
        <condense val="0"/>
        <extend val="0"/>
        <color indexed="9"/>
      </font>
      <fill>
        <patternFill>
          <bgColor indexed="8"/>
        </patternFill>
      </fill>
    </dxf>
    <dxf>
      <font>
        <b val="0"/>
        <i val="0"/>
        <condense val="0"/>
        <extend val="0"/>
        <color indexed="55"/>
      </font>
    </dxf>
    <dxf>
      <font>
        <condense val="0"/>
        <extend val="0"/>
        <color indexed="55"/>
      </font>
    </dxf>
    <dxf>
      <fill>
        <patternFill>
          <bgColor indexed="55"/>
        </patternFill>
      </fill>
    </dxf>
    <dxf>
      <font>
        <condense val="0"/>
        <extend val="0"/>
        <color indexed="9"/>
      </font>
      <fill>
        <patternFill>
          <bgColor indexed="8"/>
        </patternFill>
      </fill>
    </dxf>
    <dxf>
      <fill>
        <patternFill>
          <bgColor indexed="55"/>
        </patternFill>
      </fill>
    </dxf>
    <dxf>
      <font>
        <condense val="0"/>
        <extend val="0"/>
        <color indexed="9"/>
      </font>
      <fill>
        <patternFill>
          <bgColor indexed="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4.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absolute">
    <xdr:from>
      <xdr:col>8</xdr:col>
      <xdr:colOff>600075</xdr:colOff>
      <xdr:row>9</xdr:row>
      <xdr:rowOff>104774</xdr:rowOff>
    </xdr:from>
    <xdr:to>
      <xdr:col>14</xdr:col>
      <xdr:colOff>276225</xdr:colOff>
      <xdr:row>52</xdr:row>
      <xdr:rowOff>57150</xdr:rowOff>
    </xdr:to>
    <xdr:sp macro="" textlink="">
      <xdr:nvSpPr>
        <xdr:cNvPr id="3074" name="AutoShape 2"/>
        <xdr:cNvSpPr>
          <a:spLocks noChangeArrowheads="1"/>
        </xdr:cNvSpPr>
      </xdr:nvSpPr>
      <xdr:spPr bwMode="auto">
        <a:xfrm>
          <a:off x="8220075" y="1628774"/>
          <a:ext cx="3333750" cy="6915151"/>
        </a:xfrm>
        <a:prstGeom prst="roundRect">
          <a:avLst>
            <a:gd name="adj" fmla="val 8097"/>
          </a:avLst>
        </a:prstGeom>
        <a:solidFill>
          <a:srgbClr val="FFFFFF"/>
        </a:solidFill>
        <a:ln w="9525">
          <a:solidFill>
            <a:srgbClr val="000000"/>
          </a:solidFill>
          <a:round/>
          <a:headEnd/>
          <a:tailEnd/>
        </a:ln>
      </xdr:spPr>
      <xdr:txBody>
        <a:bodyPr vertOverflow="clip" wrap="square" lIns="36576" tIns="22860" rIns="0" bIns="0" anchor="t" upright="1"/>
        <a:lstStyle/>
        <a:p>
          <a:pPr algn="l" rtl="0">
            <a:defRPr sz="1000"/>
          </a:pPr>
          <a:r>
            <a:rPr lang="pt-BR" sz="1200" b="1"/>
            <a:t>Instruções e Observações: </a:t>
          </a:r>
          <a:r>
            <a:rPr lang="pt-BR" sz="1200"/>
            <a:t/>
          </a:r>
          <a:br>
            <a:rPr lang="pt-BR" sz="1200"/>
          </a:br>
          <a:r>
            <a:rPr lang="pt-BR" sz="1200"/>
            <a:t/>
          </a:r>
          <a:br>
            <a:rPr lang="pt-BR" sz="1200"/>
          </a:br>
          <a:r>
            <a:rPr lang="pt-BR" sz="1200" b="1"/>
            <a:t>Feriados e Eventos</a:t>
          </a:r>
        </a:p>
        <a:p>
          <a:pPr algn="l" rtl="0">
            <a:defRPr sz="1000"/>
          </a:pPr>
          <a:r>
            <a:rPr lang="pt-BR" sz="1200" b="1"/>
            <a:t>Como Adicionar :</a:t>
          </a:r>
          <a:r>
            <a:rPr lang="pt-BR" sz="1200"/>
            <a:t/>
          </a:r>
          <a:br>
            <a:rPr lang="pt-BR" sz="1200"/>
          </a:br>
          <a:r>
            <a:rPr lang="pt-BR" sz="1200"/>
            <a:t>Para adicionar novos eventos, copiar uma linha contendo um exemplo da fórmula de data que você deseja usar e, em seguida, modificar o mês / dia ou da semana / dia útil, conforme necessário. </a:t>
          </a:r>
          <a:br>
            <a:rPr lang="pt-BR" sz="1200"/>
          </a:br>
          <a:r>
            <a:rPr lang="pt-BR" sz="1200"/>
            <a:t/>
          </a:r>
          <a:br>
            <a:rPr lang="pt-BR" sz="1200"/>
          </a:br>
          <a:r>
            <a:rPr lang="pt-BR" sz="1200"/>
            <a:t>a Planilha só mostrará até 3 Feriados/eventos por dia </a:t>
          </a:r>
          <a:br>
            <a:rPr lang="pt-BR" sz="1200"/>
          </a:br>
          <a:r>
            <a:rPr lang="pt-BR" sz="1200"/>
            <a:t/>
          </a:r>
          <a:br>
            <a:rPr lang="pt-BR" sz="1200"/>
          </a:br>
          <a:r>
            <a:rPr lang="pt-BR" sz="1200" b="1"/>
            <a:t>Excluindo eventos: </a:t>
          </a:r>
          <a:r>
            <a:rPr lang="pt-BR" sz="1200"/>
            <a:t/>
          </a:r>
          <a:br>
            <a:rPr lang="pt-BR" sz="1200"/>
          </a:br>
          <a:r>
            <a:rPr lang="pt-BR" sz="1200"/>
            <a:t>Para excluir ou remover eventos, basta apagar a linha inteira. Ou, exclua o nome do evento (na coluna A), se quiser manter uma fórmula na coluna de data para referência futura. </a:t>
          </a:r>
          <a:br>
            <a:rPr lang="pt-BR" sz="1200"/>
          </a:br>
          <a:r>
            <a:rPr lang="pt-BR" sz="1200"/>
            <a:t/>
          </a:r>
          <a:br>
            <a:rPr lang="pt-BR" sz="1200"/>
          </a:br>
          <a:r>
            <a:rPr lang="pt-BR" sz="1200" b="1"/>
            <a:t>Feriados Móveis/Eventos (por exemplo, 3 º domingo de ...) </a:t>
          </a:r>
          <a:r>
            <a:rPr lang="pt-BR" sz="1200"/>
            <a:t/>
          </a:r>
          <a:br>
            <a:rPr lang="pt-BR" sz="1200"/>
          </a:br>
          <a:r>
            <a:rPr lang="pt-BR" sz="1200"/>
            <a:t>Feriados e eventos móveis são aqueles que ocorrem em determinados dias do mês, como o Terceiro</a:t>
          </a:r>
          <a:r>
            <a:rPr lang="pt-BR" sz="1200" baseline="0"/>
            <a:t> domingo de...</a:t>
          </a:r>
          <a:r>
            <a:rPr lang="pt-BR" sz="1200"/>
            <a:t/>
          </a:r>
          <a:br>
            <a:rPr lang="pt-BR" sz="1200"/>
          </a:br>
          <a:r>
            <a:rPr lang="pt-BR" sz="1200"/>
            <a:t>- Dia da Semana = (1</a:t>
          </a:r>
          <a:r>
            <a:rPr lang="pt-BR" sz="1200" baseline="0"/>
            <a:t> = Domingo, 2 = Segunda, etc)</a:t>
          </a:r>
          <a:r>
            <a:rPr lang="pt-BR" sz="1200"/>
            <a:t/>
          </a:r>
          <a:br>
            <a:rPr lang="pt-BR" sz="1200"/>
          </a:br>
          <a:r>
            <a:rPr lang="pt-BR" sz="1200"/>
            <a:t>- Semana = (1</a:t>
          </a:r>
          <a:r>
            <a:rPr lang="pt-BR" sz="1200" baseline="0"/>
            <a:t> = 1ª Semana do mês, 2 = 2ª Semana do mês, etc)</a:t>
          </a:r>
          <a:r>
            <a:rPr lang="pt-BR" sz="1200"/>
            <a:t/>
          </a:r>
          <a:br>
            <a:rPr lang="pt-BR" sz="1200"/>
          </a:br>
          <a:r>
            <a:rPr lang="pt-BR" sz="1200"/>
            <a:t/>
          </a:r>
          <a:br>
            <a:rPr lang="pt-BR" sz="1200"/>
          </a:br>
          <a:r>
            <a:rPr lang="pt-BR" sz="1200" b="1"/>
            <a:t>Notas adicionais: </a:t>
          </a:r>
          <a:r>
            <a:rPr lang="pt-BR" sz="1200"/>
            <a:t/>
          </a:r>
          <a:br>
            <a:rPr lang="pt-BR" sz="1200"/>
          </a:br>
          <a:r>
            <a:rPr lang="pt-BR" sz="1200"/>
            <a:t>- Colunas D (semana) e E (dia da semana) são para o cálculo de feriados móveis. </a:t>
          </a:r>
          <a:br>
            <a:rPr lang="pt-BR" sz="1200"/>
          </a:br>
          <a:r>
            <a:rPr lang="pt-BR" sz="1200"/>
            <a:t>- As colunas B (mês) e C (dia) para calcular a data com o ano (dia</a:t>
          </a:r>
          <a:r>
            <a:rPr lang="pt-BR" sz="1200" baseline="0"/>
            <a:t> e mês</a:t>
          </a:r>
          <a:r>
            <a:rPr lang="pt-BR" sz="1200"/>
            <a:t>). </a:t>
          </a:r>
          <a:br>
            <a:rPr lang="pt-BR" sz="1200"/>
          </a:br>
          <a:r>
            <a:rPr lang="pt-BR" sz="1200"/>
            <a:t/>
          </a:r>
          <a:br>
            <a:rPr lang="pt-BR" sz="1200"/>
          </a:br>
          <a:r>
            <a:rPr lang="pt-BR" sz="1200"/>
            <a:t>- Se dois ou mais eventos ou feriados ocorrem no mesmo dia,</a:t>
          </a:r>
          <a:r>
            <a:rPr lang="pt-BR" sz="1200" baseline="0"/>
            <a:t> serão apresentados na ordem que foram inseridos </a:t>
          </a:r>
          <a:r>
            <a:rPr lang="pt-BR" sz="12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k/Banco_Infor/Calend&#225;rio%202013/agenda%20diari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chedule"/>
      <sheetName val="Holidays"/>
      <sheetName val="Events"/>
      <sheetName val="MiniCalendars"/>
    </sheetNames>
    <sheetDataSet>
      <sheetData sheetId="0" refreshError="1"/>
      <sheetData sheetId="1">
        <row r="1">
          <cell r="A1" t="str">
            <v>Holidays and Special Events</v>
          </cell>
        </row>
        <row r="3">
          <cell r="A3" t="str">
            <v>Current Year</v>
          </cell>
        </row>
        <row r="4">
          <cell r="A4" t="str">
            <v>Current Month</v>
          </cell>
        </row>
        <row r="6">
          <cell r="A6" t="str">
            <v>Holiday/Event</v>
          </cell>
          <cell r="F6" t="str">
            <v>Date</v>
          </cell>
        </row>
        <row r="7">
          <cell r="A7" t="str">
            <v>Taxes Due</v>
          </cell>
          <cell r="F7">
            <v>39918</v>
          </cell>
        </row>
        <row r="8">
          <cell r="A8" t="str">
            <v>Daylight Savings</v>
          </cell>
          <cell r="F8">
            <v>39880</v>
          </cell>
        </row>
        <row r="9">
          <cell r="A9" t="str">
            <v>Daylight Savings</v>
          </cell>
          <cell r="F9">
            <v>40118</v>
          </cell>
        </row>
        <row r="10">
          <cell r="A10" t="str">
            <v>Grandparents Day</v>
          </cell>
          <cell r="F10">
            <v>40069</v>
          </cell>
        </row>
        <row r="11">
          <cell r="A11" t="str">
            <v>Admin Assist Day</v>
          </cell>
          <cell r="F11">
            <v>39925</v>
          </cell>
        </row>
        <row r="13">
          <cell r="A13" t="str">
            <v>Holidays and Events Occuring on Specific Days of the Week</v>
          </cell>
        </row>
        <row r="14">
          <cell r="A14" t="str">
            <v>Thanksgiving</v>
          </cell>
          <cell r="F14">
            <v>40143</v>
          </cell>
        </row>
        <row r="15">
          <cell r="A15" t="str">
            <v>ML King Day</v>
          </cell>
          <cell r="F15">
            <v>39832</v>
          </cell>
        </row>
        <row r="16">
          <cell r="A16" t="str">
            <v>ML King Day</v>
          </cell>
          <cell r="F16">
            <v>40196</v>
          </cell>
        </row>
        <row r="17">
          <cell r="A17" t="str">
            <v>Mother's Day</v>
          </cell>
          <cell r="F17">
            <v>39943</v>
          </cell>
        </row>
        <row r="18">
          <cell r="A18" t="str">
            <v>Father's Day</v>
          </cell>
          <cell r="F18">
            <v>39985</v>
          </cell>
        </row>
        <row r="19">
          <cell r="A19" t="str">
            <v>Parents' Day</v>
          </cell>
          <cell r="F19">
            <v>40020</v>
          </cell>
        </row>
        <row r="20">
          <cell r="A20" t="str">
            <v>Labor Day</v>
          </cell>
          <cell r="F20">
            <v>40063</v>
          </cell>
        </row>
        <row r="21">
          <cell r="A21" t="str">
            <v>President's Day</v>
          </cell>
          <cell r="F21">
            <v>39860</v>
          </cell>
        </row>
        <row r="22">
          <cell r="A22" t="str">
            <v>Columbus Day</v>
          </cell>
          <cell r="F22">
            <v>40098</v>
          </cell>
        </row>
        <row r="23">
          <cell r="A23" t="str">
            <v>Memorial Day</v>
          </cell>
          <cell r="F23">
            <v>39958</v>
          </cell>
        </row>
        <row r="24">
          <cell r="F24" t="str">
            <v/>
          </cell>
        </row>
        <row r="25">
          <cell r="F25" t="str">
            <v/>
          </cell>
        </row>
        <row r="26">
          <cell r="F26" t="str">
            <v/>
          </cell>
        </row>
        <row r="27">
          <cell r="F27" t="str">
            <v/>
          </cell>
        </row>
        <row r="28">
          <cell r="F28" t="str">
            <v/>
          </cell>
        </row>
        <row r="30">
          <cell r="A30" t="str">
            <v>Holidays and Events Occuring on a Specific Date</v>
          </cell>
        </row>
        <row r="31">
          <cell r="A31" t="str">
            <v>Halloween</v>
          </cell>
          <cell r="F31">
            <v>40117</v>
          </cell>
        </row>
        <row r="32">
          <cell r="A32" t="str">
            <v>Christmas Day</v>
          </cell>
          <cell r="F32">
            <v>40172</v>
          </cell>
        </row>
        <row r="33">
          <cell r="A33" t="str">
            <v>Christmas Eve</v>
          </cell>
          <cell r="F33">
            <v>40171</v>
          </cell>
        </row>
        <row r="34">
          <cell r="A34" t="str">
            <v>New Year's Eve</v>
          </cell>
          <cell r="F34">
            <v>40178</v>
          </cell>
        </row>
        <row r="35">
          <cell r="A35" t="str">
            <v>New Year's Day</v>
          </cell>
          <cell r="F35">
            <v>39814</v>
          </cell>
        </row>
        <row r="36">
          <cell r="A36" t="str">
            <v>St. Patrick's Day</v>
          </cell>
          <cell r="F36">
            <v>39889</v>
          </cell>
        </row>
        <row r="37">
          <cell r="A37" t="str">
            <v>April Fool's Day</v>
          </cell>
          <cell r="F37">
            <v>39904</v>
          </cell>
        </row>
        <row r="38">
          <cell r="A38" t="str">
            <v>Flag Day</v>
          </cell>
          <cell r="F38">
            <v>39978</v>
          </cell>
        </row>
        <row r="39">
          <cell r="A39" t="str">
            <v>Independence Day</v>
          </cell>
          <cell r="F39">
            <v>39998</v>
          </cell>
        </row>
        <row r="40">
          <cell r="A40" t="str">
            <v>Veterans Day</v>
          </cell>
          <cell r="F40">
            <v>40128</v>
          </cell>
        </row>
        <row r="41">
          <cell r="A41" t="str">
            <v>Groundhog Day</v>
          </cell>
          <cell r="F41">
            <v>39846</v>
          </cell>
        </row>
        <row r="42">
          <cell r="A42" t="str">
            <v>Lincoln's B-Day</v>
          </cell>
          <cell r="F42">
            <v>39856</v>
          </cell>
        </row>
        <row r="43">
          <cell r="A43" t="str">
            <v>Valentines Day</v>
          </cell>
          <cell r="F43">
            <v>39858</v>
          </cell>
        </row>
        <row r="44">
          <cell r="A44" t="str">
            <v>Earth Day</v>
          </cell>
          <cell r="F44">
            <v>39925</v>
          </cell>
        </row>
        <row r="45">
          <cell r="A45" t="str">
            <v>United Nations Day</v>
          </cell>
          <cell r="F45">
            <v>40110</v>
          </cell>
        </row>
        <row r="46">
          <cell r="F46" t="str">
            <v/>
          </cell>
        </row>
        <row r="47">
          <cell r="F47" t="str">
            <v/>
          </cell>
        </row>
        <row r="48">
          <cell r="F48" t="str">
            <v/>
          </cell>
        </row>
        <row r="49">
          <cell r="F49" t="str">
            <v/>
          </cell>
        </row>
        <row r="50">
          <cell r="F50" t="str">
            <v/>
          </cell>
        </row>
        <row r="51">
          <cell r="F51" t="str">
            <v/>
          </cell>
        </row>
        <row r="52">
          <cell r="F52" t="str">
            <v/>
          </cell>
        </row>
        <row r="53">
          <cell r="F53" t="str">
            <v/>
          </cell>
        </row>
        <row r="54">
          <cell r="F54" t="str">
            <v/>
          </cell>
        </row>
        <row r="55">
          <cell r="F55" t="str">
            <v/>
          </cell>
        </row>
        <row r="56">
          <cell r="F56" t="str">
            <v/>
          </cell>
        </row>
        <row r="57">
          <cell r="F57" t="str">
            <v/>
          </cell>
        </row>
        <row r="58">
          <cell r="F58" t="str">
            <v/>
          </cell>
        </row>
        <row r="59">
          <cell r="F59" t="str">
            <v/>
          </cell>
        </row>
        <row r="60">
          <cell r="F60" t="str">
            <v/>
          </cell>
        </row>
        <row r="61">
          <cell r="F61" t="str">
            <v/>
          </cell>
        </row>
      </sheetData>
      <sheetData sheetId="2" refreshError="1"/>
      <sheetData sheetId="3"/>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G71"/>
  <sheetViews>
    <sheetView zoomScale="130" zoomScaleNormal="130" workbookViewId="0">
      <selection activeCell="O49" sqref="O49"/>
    </sheetView>
  </sheetViews>
  <sheetFormatPr defaultRowHeight="12.75"/>
  <cols>
    <col min="1" max="1" width="3.28515625" style="62" customWidth="1"/>
    <col min="2" max="2" width="11.7109375" style="62" customWidth="1"/>
    <col min="3" max="3" width="3.28515625" style="62" customWidth="1"/>
    <col min="4" max="4" width="12.42578125" style="62" customWidth="1"/>
    <col min="5" max="5" width="3.28515625" style="62" customWidth="1"/>
    <col min="6" max="6" width="10.42578125" style="62" customWidth="1"/>
    <col min="7" max="7" width="3.28515625" style="62" customWidth="1"/>
    <col min="8" max="8" width="10.42578125" style="62" customWidth="1"/>
    <col min="9" max="9" width="3.28515625" style="62" customWidth="1"/>
    <col min="10" max="10" width="10.42578125" style="62" customWidth="1"/>
    <col min="11" max="11" width="3.28515625" style="62" customWidth="1"/>
    <col min="12" max="12" width="10.42578125" style="62" customWidth="1"/>
    <col min="13" max="13" width="3.28515625" style="62" customWidth="1"/>
    <col min="14" max="14" width="10.42578125" style="62" customWidth="1"/>
    <col min="15" max="15" width="5.7109375" style="62" customWidth="1"/>
    <col min="16" max="16" width="2.5703125" style="62" bestFit="1" customWidth="1"/>
    <col min="17" max="21" width="3" style="62" bestFit="1" customWidth="1"/>
    <col min="22" max="23" width="3.140625" style="62" bestFit="1" customWidth="1"/>
    <col min="24" max="24" width="2.42578125" style="62" bestFit="1" customWidth="1"/>
    <col min="25" max="29" width="3" style="62" bestFit="1" customWidth="1"/>
    <col min="30" max="31" width="3.140625" style="62" bestFit="1" customWidth="1"/>
    <col min="32" max="16384" width="9.140625" style="62"/>
  </cols>
  <sheetData>
    <row r="1" spans="1:33" customFormat="1" ht="18">
      <c r="A1" s="202" t="s">
        <v>81</v>
      </c>
      <c r="B1" s="203"/>
      <c r="C1" s="203"/>
      <c r="D1" s="203"/>
      <c r="E1" s="203"/>
      <c r="F1" s="203"/>
      <c r="G1" s="203"/>
      <c r="H1" s="203"/>
      <c r="I1" s="203"/>
      <c r="J1" s="203"/>
      <c r="K1" s="203"/>
      <c r="L1" s="203"/>
      <c r="M1" s="203"/>
      <c r="N1" s="203"/>
    </row>
    <row r="2" spans="1:33">
      <c r="B2" s="63" t="s">
        <v>73</v>
      </c>
      <c r="D2" s="63" t="s">
        <v>8</v>
      </c>
      <c r="F2" s="107" t="s">
        <v>74</v>
      </c>
    </row>
    <row r="3" spans="1:33" ht="15.75" customHeight="1">
      <c r="B3" s="123">
        <v>2014</v>
      </c>
      <c r="D3" s="123">
        <v>8</v>
      </c>
      <c r="F3" s="123">
        <v>1</v>
      </c>
      <c r="N3" s="64"/>
    </row>
    <row r="4" spans="1:33" ht="8.25" customHeight="1">
      <c r="N4" s="64"/>
    </row>
    <row r="5" spans="1:33" s="66" customFormat="1" ht="58.5" customHeight="1">
      <c r="A5" s="65"/>
      <c r="B5" s="65"/>
      <c r="C5" s="204">
        <f>DATE(B3,D3,1)</f>
        <v>41852</v>
      </c>
      <c r="D5" s="204"/>
      <c r="E5" s="204"/>
      <c r="F5" s="204"/>
      <c r="G5" s="204"/>
      <c r="H5" s="204"/>
      <c r="I5" s="204"/>
      <c r="J5" s="204"/>
      <c r="K5" s="204"/>
      <c r="P5" s="62"/>
      <c r="Q5" s="62"/>
      <c r="R5" s="62"/>
      <c r="S5" s="62"/>
      <c r="T5" s="62"/>
      <c r="U5" s="62"/>
      <c r="V5" s="62"/>
      <c r="W5" s="62"/>
      <c r="X5" s="62"/>
      <c r="Y5" s="62"/>
      <c r="Z5" s="62"/>
      <c r="AA5" s="62"/>
      <c r="AB5" s="62"/>
      <c r="AC5" s="62"/>
      <c r="AD5" s="62"/>
      <c r="AE5" s="62"/>
    </row>
    <row r="6" spans="1:33" s="66" customFormat="1" ht="15">
      <c r="A6" s="205">
        <f>A7</f>
        <v>41847</v>
      </c>
      <c r="B6" s="206"/>
      <c r="C6" s="205">
        <f>C7</f>
        <v>41848</v>
      </c>
      <c r="D6" s="206"/>
      <c r="E6" s="205">
        <f>E7</f>
        <v>41849</v>
      </c>
      <c r="F6" s="206"/>
      <c r="G6" s="205">
        <f>G7</f>
        <v>41850</v>
      </c>
      <c r="H6" s="206"/>
      <c r="I6" s="205">
        <f>I7</f>
        <v>41851</v>
      </c>
      <c r="J6" s="206"/>
      <c r="K6" s="205">
        <f>K7</f>
        <v>41852</v>
      </c>
      <c r="L6" s="206"/>
      <c r="M6" s="205">
        <f>M7</f>
        <v>41853</v>
      </c>
      <c r="N6" s="206"/>
      <c r="P6" s="122" t="s">
        <v>83</v>
      </c>
      <c r="S6" s="62"/>
      <c r="T6" s="62"/>
      <c r="U6" s="62"/>
      <c r="V6" s="62"/>
      <c r="W6" s="62"/>
      <c r="X6" s="62"/>
      <c r="Y6" s="62"/>
      <c r="Z6" s="62"/>
      <c r="AA6" s="62"/>
      <c r="AB6" s="62"/>
      <c r="AC6" s="62"/>
      <c r="AD6" s="62"/>
      <c r="AE6" s="62"/>
    </row>
    <row r="7" spans="1:33" s="66" customFormat="1" ht="15.75">
      <c r="A7" s="67">
        <f>$C$5-WEEKDAY($C$5,$F$3)+(ROW(A7)-ROW($A$7))/(ROW($A$13)-ROW($A$7))*7+((COLUMN(A7)-COLUMN($A$7))/2+1)</f>
        <v>41847</v>
      </c>
      <c r="B7" s="68"/>
      <c r="C7" s="67">
        <f>$C$5-WEEKDAY($C$5,$F$3)+(ROW(C7)-ROW($A$7))/(ROW($A$13)-ROW($A$7))*7+((COLUMN(C7)-COLUMN($A$7))/2+1)</f>
        <v>41848</v>
      </c>
      <c r="D7" s="68"/>
      <c r="E7" s="67">
        <f>$C$5-WEEKDAY($C$5,$F$3)+(ROW(E7)-ROW($A$7))/(ROW($A$13)-ROW($A$7))*7+((COLUMN(E7)-COLUMN($A$7))/2+1)</f>
        <v>41849</v>
      </c>
      <c r="F7" s="68"/>
      <c r="G7" s="67">
        <f>$C$5-WEEKDAY($C$5,$F$3)+(ROW(G7)-ROW($A$7))/(ROW($A$13)-ROW($A$7))*7+((COLUMN(G7)-COLUMN($A$7))/2+1)</f>
        <v>41850</v>
      </c>
      <c r="H7" s="68"/>
      <c r="I7" s="67">
        <f>$C$5-WEEKDAY($C$5,$F$3)+(ROW(I7)-ROW($A$7))/(ROW($A$13)-ROW($A$7))*7+((COLUMN(I7)-COLUMN($A$7))/2+1)</f>
        <v>41851</v>
      </c>
      <c r="J7" s="68"/>
      <c r="K7" s="67">
        <f>$C$5-WEEKDAY($C$5,$F$3)+(ROW(K7)-ROW($A$7))/(ROW($A$13)-ROW($A$7))*7+((COLUMN(K7)-COLUMN($A$7))/2+1)</f>
        <v>41852</v>
      </c>
      <c r="L7" s="68"/>
      <c r="M7" s="67">
        <f>$C$5-WEEKDAY($C$5,$F$3)+(ROW(M7)-ROW($A$7))/(ROW($A$13)-ROW($A$7))*7+((COLUMN(M7)-COLUMN($A$7))/2+1)</f>
        <v>41853</v>
      </c>
      <c r="N7" s="68"/>
      <c r="P7" s="122" t="s">
        <v>79</v>
      </c>
      <c r="S7" s="62"/>
      <c r="T7" s="62"/>
      <c r="U7" s="62"/>
      <c r="V7" s="62"/>
      <c r="W7" s="62"/>
      <c r="X7" s="62"/>
      <c r="Y7" s="62"/>
      <c r="Z7" s="62"/>
      <c r="AA7" s="62"/>
      <c r="AB7" s="62"/>
      <c r="AC7" s="62"/>
      <c r="AD7" s="62"/>
      <c r="AE7" s="62"/>
    </row>
    <row r="8" spans="1:33" s="66" customFormat="1" ht="12.75" customHeight="1">
      <c r="A8" s="162"/>
      <c r="B8" s="163"/>
      <c r="C8" s="162"/>
      <c r="D8" s="163"/>
      <c r="E8" s="162"/>
      <c r="F8" s="163"/>
      <c r="G8" s="148" t="s">
        <v>151</v>
      </c>
      <c r="H8" s="147"/>
      <c r="I8" s="162"/>
      <c r="J8" s="163"/>
      <c r="K8" s="207" t="s">
        <v>138</v>
      </c>
      <c r="L8" s="195"/>
      <c r="M8" s="208" t="s">
        <v>152</v>
      </c>
      <c r="N8" s="199"/>
      <c r="P8" s="122" t="s">
        <v>50</v>
      </c>
      <c r="S8" s="62"/>
      <c r="T8" s="62"/>
      <c r="U8" s="62"/>
      <c r="V8" s="62"/>
      <c r="W8" s="62"/>
      <c r="X8" s="62"/>
      <c r="Y8" s="62"/>
      <c r="Z8" s="62"/>
      <c r="AA8" s="62"/>
      <c r="AB8" s="62"/>
      <c r="AC8" s="62"/>
      <c r="AD8" s="62"/>
      <c r="AE8" s="62"/>
    </row>
    <row r="9" spans="1:33" s="66" customFormat="1" ht="12.75" customHeight="1">
      <c r="A9" s="162"/>
      <c r="B9" s="163"/>
      <c r="C9" s="209"/>
      <c r="D9" s="210"/>
      <c r="E9" s="170"/>
      <c r="F9" s="171"/>
      <c r="G9" s="148"/>
      <c r="H9" s="147"/>
      <c r="I9" s="170" t="s">
        <v>153</v>
      </c>
      <c r="J9" s="171"/>
      <c r="K9" s="194"/>
      <c r="L9" s="195"/>
      <c r="M9" s="198"/>
      <c r="N9" s="199"/>
      <c r="P9" s="62"/>
      <c r="S9" s="62"/>
      <c r="T9" s="62"/>
      <c r="U9" s="62"/>
      <c r="V9" s="62"/>
      <c r="W9" s="62"/>
      <c r="X9" s="62"/>
      <c r="Y9" s="62"/>
      <c r="Z9" s="62"/>
      <c r="AA9" s="62"/>
      <c r="AB9" s="62"/>
      <c r="AC9" s="62"/>
      <c r="AD9" s="62"/>
      <c r="AE9" s="62"/>
    </row>
    <row r="10" spans="1:33" s="66" customFormat="1">
      <c r="A10" s="162"/>
      <c r="B10" s="163"/>
      <c r="C10" s="209"/>
      <c r="D10" s="210"/>
      <c r="E10" s="170"/>
      <c r="F10" s="171"/>
      <c r="G10" s="148"/>
      <c r="H10" s="147"/>
      <c r="I10" s="170"/>
      <c r="J10" s="171"/>
      <c r="K10" s="194"/>
      <c r="L10" s="195"/>
      <c r="M10" s="198"/>
      <c r="N10" s="199"/>
      <c r="P10" s="126" t="s">
        <v>80</v>
      </c>
      <c r="Q10" s="124"/>
      <c r="R10" s="124"/>
      <c r="S10" s="125"/>
      <c r="T10" s="125"/>
      <c r="U10" s="125"/>
      <c r="V10" s="125"/>
      <c r="W10" s="125"/>
      <c r="X10" s="125"/>
      <c r="Y10" s="125"/>
      <c r="Z10" s="125"/>
      <c r="AA10" s="125"/>
      <c r="AB10" s="125"/>
      <c r="AC10" s="125"/>
      <c r="AD10" s="125"/>
      <c r="AE10" s="125"/>
      <c r="AF10" s="124"/>
      <c r="AG10" s="124"/>
    </row>
    <row r="11" spans="1:33" s="66" customFormat="1" ht="14.25" customHeight="1">
      <c r="A11" s="162"/>
      <c r="B11" s="163"/>
      <c r="C11" s="162"/>
      <c r="D11" s="163"/>
      <c r="E11" s="170" t="s">
        <v>145</v>
      </c>
      <c r="F11" s="171"/>
      <c r="G11" s="148"/>
      <c r="H11" s="147"/>
      <c r="I11" s="170"/>
      <c r="J11" s="171"/>
      <c r="K11" s="194"/>
      <c r="L11" s="195"/>
      <c r="M11" s="198"/>
      <c r="N11" s="199"/>
      <c r="P11" s="126" t="s">
        <v>82</v>
      </c>
      <c r="Q11" s="124"/>
      <c r="R11" s="124"/>
      <c r="S11" s="125"/>
      <c r="T11" s="125"/>
      <c r="U11" s="125"/>
      <c r="V11" s="125"/>
      <c r="W11" s="125"/>
      <c r="X11" s="125"/>
      <c r="Y11" s="125"/>
      <c r="Z11" s="125"/>
      <c r="AA11" s="125"/>
      <c r="AB11" s="125"/>
      <c r="AC11" s="125"/>
      <c r="AD11" s="125"/>
      <c r="AE11" s="125"/>
      <c r="AF11" s="124"/>
      <c r="AG11" s="124"/>
    </row>
    <row r="12" spans="1:33" s="66" customFormat="1" ht="19.5" customHeight="1">
      <c r="A12" s="164"/>
      <c r="B12" s="165"/>
      <c r="C12" s="164"/>
      <c r="D12" s="165"/>
      <c r="E12" s="172"/>
      <c r="F12" s="173"/>
      <c r="G12" s="149"/>
      <c r="H12" s="150"/>
      <c r="I12" s="164"/>
      <c r="J12" s="165"/>
      <c r="K12" s="196"/>
      <c r="L12" s="197"/>
      <c r="M12" s="200"/>
      <c r="N12" s="201"/>
      <c r="P12" s="62"/>
      <c r="Q12" s="62"/>
      <c r="R12" s="62"/>
      <c r="S12" s="62"/>
      <c r="T12" s="62"/>
      <c r="U12" s="62"/>
      <c r="V12" s="62"/>
      <c r="W12" s="62"/>
      <c r="X12" s="62"/>
      <c r="Y12" s="62"/>
      <c r="Z12" s="62"/>
      <c r="AA12" s="62"/>
      <c r="AB12" s="62"/>
      <c r="AC12" s="62"/>
      <c r="AD12" s="62"/>
      <c r="AE12" s="62"/>
    </row>
    <row r="13" spans="1:33" s="66" customFormat="1" ht="15.75">
      <c r="A13" s="67">
        <f>$C$5-WEEKDAY($C$5,$F$3)+(ROW(A13)-ROW($A$7))/(ROW($A$13)-ROW($A$7))*7+((COLUMN(A13)-COLUMN($A$7))/2+1)</f>
        <v>41854</v>
      </c>
      <c r="B13" s="68"/>
      <c r="C13" s="67">
        <f>$C$5-WEEKDAY($C$5,$F$3)+(ROW(C13)-ROW($A$7))/(ROW($A$13)-ROW($A$7))*7+((COLUMN(C13)-COLUMN($A$7))/2+1)</f>
        <v>41855</v>
      </c>
      <c r="D13" s="68"/>
      <c r="E13" s="67">
        <f>$C$5-WEEKDAY($C$5,$F$3)+(ROW(E13)-ROW($A$7))/(ROW($A$13)-ROW($A$7))*7+((COLUMN(E13)-COLUMN($A$7))/2+1)</f>
        <v>41856</v>
      </c>
      <c r="F13" s="68"/>
      <c r="G13" s="67">
        <f>$C$5-WEEKDAY($C$5,$F$3)+(ROW(G13)-ROW($A$7))/(ROW($A$13)-ROW($A$7))*7+((COLUMN(G13)-COLUMN($A$7))/2+1)</f>
        <v>41857</v>
      </c>
      <c r="H13" s="68"/>
      <c r="I13" s="67">
        <f>$C$5-WEEKDAY($C$5,$F$3)+(ROW(I13)-ROW($A$7))/(ROW($A$13)-ROW($A$7))*7+((COLUMN(I13)-COLUMN($A$7))/2+1)</f>
        <v>41858</v>
      </c>
      <c r="J13" s="68"/>
      <c r="K13" s="67">
        <f>$C$5-WEEKDAY($C$5,$F$3)+(ROW(K13)-ROW($A$7))/(ROW($A$13)-ROW($A$7))*7+((COLUMN(K13)-COLUMN($A$7))/2+1)</f>
        <v>41859</v>
      </c>
      <c r="L13" s="68"/>
      <c r="M13" s="67">
        <f>$C$5-WEEKDAY($C$5,$F$3)+(ROW(M13)-ROW($A$7))/(ROW($A$13)-ROW($A$7))*7+((COLUMN(M13)-COLUMN($A$7))/2+1)</f>
        <v>41860</v>
      </c>
      <c r="N13" s="68"/>
      <c r="P13" s="62"/>
      <c r="Q13" s="62"/>
      <c r="R13" s="62"/>
      <c r="S13" s="62"/>
      <c r="T13" s="62"/>
      <c r="U13" s="62"/>
      <c r="V13" s="62"/>
      <c r="W13" s="62"/>
      <c r="X13" s="62"/>
      <c r="Y13" s="62"/>
      <c r="Z13" s="62"/>
      <c r="AA13" s="62"/>
      <c r="AB13" s="62"/>
      <c r="AC13" s="62"/>
      <c r="AD13" s="62"/>
      <c r="AE13" s="62"/>
    </row>
    <row r="14" spans="1:33" s="66" customFormat="1" ht="12.75" customHeight="1">
      <c r="A14" s="155" t="s">
        <v>154</v>
      </c>
      <c r="B14" s="186"/>
      <c r="C14" s="148"/>
      <c r="D14" s="147"/>
      <c r="E14" s="170" t="s">
        <v>91</v>
      </c>
      <c r="F14" s="171"/>
      <c r="G14" s="148" t="s">
        <v>90</v>
      </c>
      <c r="H14" s="147"/>
      <c r="I14" s="148" t="s">
        <v>153</v>
      </c>
      <c r="J14" s="147"/>
      <c r="K14" s="148" t="s">
        <v>138</v>
      </c>
      <c r="L14" s="147"/>
      <c r="M14" s="170" t="s">
        <v>144</v>
      </c>
      <c r="N14" s="171"/>
      <c r="P14" s="62"/>
      <c r="Q14" s="62"/>
      <c r="R14" s="62"/>
      <c r="S14" s="62"/>
      <c r="T14" s="62"/>
      <c r="U14" s="62"/>
      <c r="V14" s="62"/>
      <c r="W14" s="62"/>
      <c r="X14" s="62"/>
      <c r="Y14" s="62"/>
      <c r="Z14" s="62"/>
      <c r="AA14" s="62"/>
      <c r="AB14" s="62"/>
      <c r="AC14" s="62"/>
      <c r="AD14" s="62"/>
      <c r="AE14" s="62"/>
    </row>
    <row r="15" spans="1:33" s="66" customFormat="1">
      <c r="A15" s="185"/>
      <c r="B15" s="186"/>
      <c r="C15" s="148"/>
      <c r="D15" s="147"/>
      <c r="E15" s="170"/>
      <c r="F15" s="171"/>
      <c r="G15" s="148"/>
      <c r="H15" s="147"/>
      <c r="I15" s="148"/>
      <c r="J15" s="147"/>
      <c r="K15" s="148"/>
      <c r="L15" s="147"/>
      <c r="M15" s="170"/>
      <c r="N15" s="171"/>
      <c r="P15" s="62"/>
      <c r="Q15" s="62"/>
      <c r="R15" s="62"/>
      <c r="S15" s="62"/>
      <c r="T15" s="62"/>
      <c r="U15" s="62"/>
      <c r="V15" s="62"/>
      <c r="W15" s="62"/>
      <c r="X15" s="62"/>
      <c r="Y15" s="62"/>
      <c r="Z15" s="62"/>
      <c r="AA15" s="62"/>
      <c r="AB15" s="62"/>
      <c r="AC15" s="62"/>
      <c r="AD15" s="62"/>
      <c r="AE15" s="62"/>
    </row>
    <row r="16" spans="1:33" s="66" customFormat="1">
      <c r="A16" s="185"/>
      <c r="B16" s="186"/>
      <c r="C16" s="148"/>
      <c r="D16" s="147"/>
      <c r="E16" s="170"/>
      <c r="F16" s="171"/>
      <c r="G16" s="148"/>
      <c r="H16" s="147"/>
      <c r="I16" s="148"/>
      <c r="J16" s="147"/>
      <c r="K16" s="148"/>
      <c r="L16" s="147"/>
      <c r="M16" s="170"/>
      <c r="N16" s="171"/>
      <c r="P16" s="62"/>
      <c r="Q16" s="62"/>
      <c r="R16" s="62"/>
      <c r="S16" s="62"/>
      <c r="T16" s="62"/>
      <c r="U16" s="62"/>
      <c r="V16" s="62"/>
      <c r="W16" s="62"/>
      <c r="X16" s="62"/>
      <c r="Y16" s="62"/>
      <c r="Z16" s="62"/>
      <c r="AA16" s="62"/>
      <c r="AB16" s="62"/>
      <c r="AC16" s="62"/>
      <c r="AD16" s="62"/>
      <c r="AE16" s="62"/>
    </row>
    <row r="17" spans="1:31" s="66" customFormat="1">
      <c r="A17" s="185"/>
      <c r="B17" s="186"/>
      <c r="C17" s="148"/>
      <c r="D17" s="147"/>
      <c r="E17" s="170"/>
      <c r="F17" s="171"/>
      <c r="G17" s="148"/>
      <c r="H17" s="147"/>
      <c r="I17" s="148"/>
      <c r="J17" s="147"/>
      <c r="K17" s="148"/>
      <c r="L17" s="147"/>
      <c r="M17" s="170"/>
      <c r="N17" s="171"/>
      <c r="P17" s="62"/>
      <c r="Q17" s="62"/>
      <c r="R17" s="62"/>
      <c r="S17" s="62"/>
      <c r="T17" s="62"/>
      <c r="U17" s="62"/>
      <c r="V17" s="62"/>
      <c r="W17" s="62"/>
      <c r="X17" s="62"/>
      <c r="Y17" s="62"/>
      <c r="Z17" s="62"/>
      <c r="AA17" s="62"/>
      <c r="AB17" s="62"/>
      <c r="AC17" s="62"/>
      <c r="AD17" s="62"/>
      <c r="AE17" s="62"/>
    </row>
    <row r="18" spans="1:31" s="66" customFormat="1" ht="16.5" customHeight="1">
      <c r="A18" s="187"/>
      <c r="B18" s="188"/>
      <c r="C18" s="149"/>
      <c r="D18" s="150"/>
      <c r="E18" s="172"/>
      <c r="F18" s="173"/>
      <c r="G18" s="149"/>
      <c r="H18" s="150"/>
      <c r="I18" s="149"/>
      <c r="J18" s="150"/>
      <c r="K18" s="149"/>
      <c r="L18" s="150"/>
      <c r="M18" s="172"/>
      <c r="N18" s="173"/>
      <c r="P18" s="62"/>
      <c r="Q18" s="62"/>
      <c r="R18" s="62"/>
      <c r="S18" s="62"/>
      <c r="T18" s="62"/>
      <c r="U18" s="62"/>
      <c r="V18" s="62"/>
      <c r="W18" s="62"/>
      <c r="X18" s="62"/>
      <c r="Y18" s="62"/>
      <c r="Z18" s="62"/>
      <c r="AA18" s="62"/>
      <c r="AB18" s="62"/>
      <c r="AC18" s="62"/>
      <c r="AD18" s="62"/>
      <c r="AE18" s="62"/>
    </row>
    <row r="19" spans="1:31" s="66" customFormat="1" ht="15.75">
      <c r="A19" s="67">
        <f>$C$5-WEEKDAY($C$5,$F$3)+(ROW(A19)-ROW($A$7))/(ROW($A$13)-ROW($A$7))*7+((COLUMN(A19)-COLUMN($A$7))/2+1)</f>
        <v>41861</v>
      </c>
      <c r="B19" s="68"/>
      <c r="C19" s="67">
        <f>$C$5-WEEKDAY($C$5,$F$3)+(ROW(C19)-ROW($A$7))/(ROW($A$13)-ROW($A$7))*7+((COLUMN(C19)-COLUMN($A$7))/2+1)</f>
        <v>41862</v>
      </c>
      <c r="D19" s="68"/>
      <c r="E19" s="67">
        <f>$C$5-WEEKDAY($C$5,$F$3)+(ROW(E19)-ROW($A$7))/(ROW($A$13)-ROW($A$7))*7+((COLUMN(E19)-COLUMN($A$7))/2+1)</f>
        <v>41863</v>
      </c>
      <c r="F19" s="68"/>
      <c r="G19" s="67">
        <f>$C$5-WEEKDAY($C$5,$F$3)+(ROW(G19)-ROW($A$7))/(ROW($A$13)-ROW($A$7))*7+((COLUMN(G19)-COLUMN($A$7))/2+1)</f>
        <v>41864</v>
      </c>
      <c r="H19" s="68"/>
      <c r="I19" s="67">
        <f>$C$5-WEEKDAY($C$5,$F$3)+(ROW(I19)-ROW($A$7))/(ROW($A$13)-ROW($A$7))*7+((COLUMN(I19)-COLUMN($A$7))/2+1)</f>
        <v>41865</v>
      </c>
      <c r="J19" s="68"/>
      <c r="K19" s="67">
        <f>$C$5-WEEKDAY($C$5,$F$3)+(ROW(K19)-ROW($A$7))/(ROW($A$13)-ROW($A$7))*7+((COLUMN(K19)-COLUMN($A$7))/2+1)</f>
        <v>41866</v>
      </c>
      <c r="L19" s="68"/>
      <c r="M19" s="67">
        <f>$C$5-WEEKDAY($C$5,$F$3)+(ROW(M19)-ROW($A$7))/(ROW($A$13)-ROW($A$7))*7+((COLUMN(M19)-COLUMN($A$7))/2+1)</f>
        <v>41867</v>
      </c>
      <c r="N19" s="68"/>
      <c r="P19" s="62"/>
      <c r="Q19" s="62"/>
      <c r="R19" s="62"/>
      <c r="S19" s="62"/>
      <c r="T19" s="62"/>
      <c r="U19" s="62"/>
      <c r="V19" s="62"/>
      <c r="W19" s="62"/>
      <c r="X19" s="62"/>
      <c r="Y19" s="62"/>
      <c r="Z19" s="62"/>
      <c r="AA19" s="62"/>
      <c r="AB19" s="62"/>
      <c r="AC19" s="62"/>
      <c r="AD19" s="62"/>
      <c r="AE19" s="62"/>
    </row>
    <row r="20" spans="1:31" s="66" customFormat="1" ht="12.75" customHeight="1">
      <c r="A20" s="146" t="s">
        <v>155</v>
      </c>
      <c r="B20" s="147"/>
      <c r="C20" s="148"/>
      <c r="D20" s="147"/>
      <c r="E20" s="189" t="s">
        <v>139</v>
      </c>
      <c r="F20" s="190"/>
      <c r="G20" s="148" t="s">
        <v>90</v>
      </c>
      <c r="H20" s="147"/>
      <c r="I20" s="155" t="s">
        <v>146</v>
      </c>
      <c r="J20" s="175"/>
      <c r="K20" s="148" t="s">
        <v>138</v>
      </c>
      <c r="L20" s="147"/>
      <c r="M20" s="170" t="s">
        <v>137</v>
      </c>
      <c r="N20" s="171"/>
      <c r="P20" s="62"/>
      <c r="Q20" s="62"/>
      <c r="R20" s="62"/>
      <c r="S20" s="62"/>
      <c r="T20" s="62"/>
      <c r="U20" s="62"/>
      <c r="V20" s="62"/>
      <c r="W20" s="62"/>
      <c r="X20" s="62"/>
      <c r="Y20" s="62"/>
      <c r="Z20" s="62"/>
      <c r="AA20" s="62"/>
      <c r="AB20" s="62"/>
      <c r="AC20" s="62"/>
      <c r="AD20" s="62"/>
      <c r="AE20" s="62"/>
    </row>
    <row r="21" spans="1:31" s="66" customFormat="1">
      <c r="A21" s="148"/>
      <c r="B21" s="147"/>
      <c r="C21" s="148"/>
      <c r="D21" s="147"/>
      <c r="E21" s="189"/>
      <c r="F21" s="190"/>
      <c r="G21" s="148"/>
      <c r="H21" s="147"/>
      <c r="I21" s="176"/>
      <c r="J21" s="175"/>
      <c r="K21" s="148"/>
      <c r="L21" s="147"/>
      <c r="M21" s="170"/>
      <c r="N21" s="171"/>
      <c r="P21" s="62"/>
      <c r="Q21" s="62"/>
      <c r="R21" s="62"/>
      <c r="S21" s="62"/>
      <c r="T21" s="62"/>
      <c r="U21" s="62"/>
      <c r="V21" s="62"/>
      <c r="W21" s="62"/>
      <c r="X21" s="62"/>
      <c r="Y21" s="62"/>
      <c r="Z21" s="62"/>
      <c r="AA21" s="62"/>
      <c r="AB21" s="62"/>
      <c r="AC21" s="62"/>
      <c r="AD21" s="62"/>
      <c r="AE21" s="62"/>
    </row>
    <row r="22" spans="1:31" s="66" customFormat="1">
      <c r="A22" s="148"/>
      <c r="B22" s="147"/>
      <c r="C22" s="148"/>
      <c r="D22" s="147"/>
      <c r="E22" s="189"/>
      <c r="F22" s="190"/>
      <c r="G22" s="148"/>
      <c r="H22" s="147"/>
      <c r="I22" s="176"/>
      <c r="J22" s="175"/>
      <c r="K22" s="148"/>
      <c r="L22" s="147"/>
      <c r="M22" s="170"/>
      <c r="N22" s="171"/>
      <c r="P22" s="62"/>
      <c r="Q22" s="62"/>
      <c r="R22" s="62"/>
      <c r="S22" s="62"/>
      <c r="T22" s="62"/>
      <c r="U22" s="62"/>
      <c r="V22" s="62"/>
      <c r="W22" s="62"/>
      <c r="X22" s="62"/>
      <c r="Y22" s="62"/>
      <c r="Z22" s="62"/>
      <c r="AA22" s="62"/>
      <c r="AB22" s="62"/>
      <c r="AC22" s="62"/>
      <c r="AD22" s="62"/>
      <c r="AE22" s="62"/>
    </row>
    <row r="23" spans="1:31" s="66" customFormat="1">
      <c r="A23" s="148"/>
      <c r="B23" s="147"/>
      <c r="C23" s="148"/>
      <c r="D23" s="147"/>
      <c r="E23" s="189"/>
      <c r="F23" s="190"/>
      <c r="G23" s="148"/>
      <c r="H23" s="147"/>
      <c r="I23" s="176"/>
      <c r="J23" s="175"/>
      <c r="K23" s="148"/>
      <c r="L23" s="147"/>
      <c r="M23" s="170"/>
      <c r="N23" s="171"/>
      <c r="P23" s="62"/>
      <c r="Q23" s="62"/>
      <c r="R23" s="62"/>
      <c r="S23" s="62"/>
      <c r="T23" s="62"/>
      <c r="U23" s="62"/>
      <c r="V23" s="62"/>
      <c r="W23" s="62"/>
      <c r="X23" s="62"/>
      <c r="Y23" s="62"/>
      <c r="Z23" s="62"/>
      <c r="AA23" s="62"/>
      <c r="AB23" s="62"/>
      <c r="AC23" s="62"/>
      <c r="AD23" s="62"/>
      <c r="AE23" s="62"/>
    </row>
    <row r="24" spans="1:31" s="66" customFormat="1">
      <c r="A24" s="149"/>
      <c r="B24" s="150"/>
      <c r="C24" s="149"/>
      <c r="D24" s="150"/>
      <c r="E24" s="191"/>
      <c r="F24" s="192"/>
      <c r="G24" s="149"/>
      <c r="H24" s="150"/>
      <c r="I24" s="177"/>
      <c r="J24" s="178"/>
      <c r="K24" s="149"/>
      <c r="L24" s="150"/>
      <c r="M24" s="172"/>
      <c r="N24" s="173"/>
      <c r="P24" s="62"/>
      <c r="Q24" s="62"/>
      <c r="R24" s="62"/>
      <c r="S24" s="62"/>
      <c r="T24" s="62"/>
      <c r="U24" s="62"/>
      <c r="V24" s="62"/>
      <c r="W24" s="62"/>
      <c r="X24" s="62"/>
      <c r="Y24" s="62"/>
      <c r="Z24" s="62"/>
      <c r="AA24" s="62"/>
      <c r="AB24" s="62"/>
      <c r="AC24" s="62"/>
      <c r="AD24" s="62"/>
      <c r="AE24" s="62"/>
    </row>
    <row r="25" spans="1:31" s="66" customFormat="1" ht="15.75">
      <c r="A25" s="67">
        <f>$C$5-WEEKDAY($C$5,$F$3)+(ROW(A25)-ROW($A$7))/(ROW($A$13)-ROW($A$7))*7+((COLUMN(A25)-COLUMN($A$7))/2+1)</f>
        <v>41868</v>
      </c>
      <c r="B25" s="68"/>
      <c r="C25" s="67">
        <f>$C$5-WEEKDAY($C$5,$F$3)+(ROW(C25)-ROW($A$7))/(ROW($A$13)-ROW($A$7))*7+((COLUMN(C25)-COLUMN($A$7))/2+1)</f>
        <v>41869</v>
      </c>
      <c r="D25" s="68"/>
      <c r="E25" s="67">
        <f>$C$5-WEEKDAY($C$5,$F$3)+(ROW(E25)-ROW($A$7))/(ROW($A$13)-ROW($A$7))*7+((COLUMN(E25)-COLUMN($A$7))/2+1)</f>
        <v>41870</v>
      </c>
      <c r="F25" s="68"/>
      <c r="G25" s="67">
        <f>$C$5-WEEKDAY($C$5,$F$3)+(ROW(G25)-ROW($A$7))/(ROW($A$13)-ROW($A$7))*7+((COLUMN(G25)-COLUMN($A$7))/2+1)</f>
        <v>41871</v>
      </c>
      <c r="H25" s="68"/>
      <c r="I25" s="67">
        <f>$C$5-WEEKDAY($C$5,$F$3)+(ROW(I25)-ROW($A$7))/(ROW($A$13)-ROW($A$7))*7+((COLUMN(I25)-COLUMN($A$7))/2+1)</f>
        <v>41872</v>
      </c>
      <c r="J25" s="68"/>
      <c r="K25" s="67">
        <f>$C$5-WEEKDAY($C$5,$F$3)+(ROW(K25)-ROW($A$7))/(ROW($A$13)-ROW($A$7))*7+((COLUMN(K25)-COLUMN($A$7))/2+1)</f>
        <v>41873</v>
      </c>
      <c r="L25" s="68"/>
      <c r="M25" s="67">
        <f>$C$5-WEEKDAY($C$5,$F$3)+(ROW(M25)-ROW($A$7))/(ROW($A$13)-ROW($A$7))*7+((COLUMN(M25)-COLUMN($A$7))/2+1)</f>
        <v>41874</v>
      </c>
      <c r="N25" s="68"/>
      <c r="P25" s="62"/>
      <c r="Q25" s="62"/>
      <c r="R25" s="62"/>
      <c r="S25" s="62"/>
      <c r="T25" s="62"/>
      <c r="U25" s="62"/>
      <c r="V25" s="62"/>
      <c r="W25" s="62"/>
      <c r="X25" s="62"/>
      <c r="Y25" s="62"/>
      <c r="Z25" s="62"/>
      <c r="AA25" s="62"/>
      <c r="AB25" s="62"/>
      <c r="AC25" s="62"/>
      <c r="AD25" s="62"/>
      <c r="AE25" s="62"/>
    </row>
    <row r="26" spans="1:31" s="66" customFormat="1" ht="12.75" customHeight="1">
      <c r="A26" s="151" t="s">
        <v>96</v>
      </c>
      <c r="B26" s="152"/>
      <c r="C26" s="148"/>
      <c r="D26" s="147"/>
      <c r="E26" s="170" t="s">
        <v>91</v>
      </c>
      <c r="F26" s="171"/>
      <c r="G26" s="185" t="s">
        <v>90</v>
      </c>
      <c r="H26" s="186"/>
      <c r="I26" s="155" t="s">
        <v>146</v>
      </c>
      <c r="J26" s="175"/>
      <c r="K26" s="166" t="s">
        <v>147</v>
      </c>
      <c r="L26" s="167"/>
      <c r="M26" s="198" t="s">
        <v>140</v>
      </c>
      <c r="N26" s="199"/>
      <c r="P26" s="62"/>
      <c r="Q26" s="62"/>
      <c r="R26" s="62"/>
      <c r="S26" s="62"/>
      <c r="T26" s="62"/>
      <c r="U26" s="62"/>
      <c r="V26" s="62"/>
      <c r="W26" s="62"/>
      <c r="X26" s="62"/>
      <c r="Y26" s="62"/>
      <c r="Z26" s="62"/>
      <c r="AA26" s="62"/>
      <c r="AB26" s="62"/>
      <c r="AC26" s="62"/>
      <c r="AD26" s="62"/>
      <c r="AE26" s="62"/>
    </row>
    <row r="27" spans="1:31" s="66" customFormat="1">
      <c r="A27" s="151"/>
      <c r="B27" s="152"/>
      <c r="C27" s="148"/>
      <c r="D27" s="147"/>
      <c r="E27" s="170"/>
      <c r="F27" s="171"/>
      <c r="G27" s="185"/>
      <c r="H27" s="186"/>
      <c r="I27" s="176"/>
      <c r="J27" s="175"/>
      <c r="K27" s="166"/>
      <c r="L27" s="167"/>
      <c r="M27" s="198"/>
      <c r="N27" s="199"/>
      <c r="P27" s="62"/>
      <c r="Q27" s="62"/>
      <c r="R27" s="62"/>
      <c r="S27" s="62"/>
      <c r="T27" s="62"/>
      <c r="U27" s="62"/>
      <c r="V27" s="62"/>
      <c r="W27" s="62"/>
      <c r="X27" s="62"/>
      <c r="Y27" s="62"/>
      <c r="Z27" s="62"/>
      <c r="AA27" s="62"/>
      <c r="AB27" s="62"/>
      <c r="AC27" s="62"/>
      <c r="AD27" s="62"/>
      <c r="AE27" s="62"/>
    </row>
    <row r="28" spans="1:31" s="66" customFormat="1">
      <c r="A28" s="151"/>
      <c r="B28" s="152"/>
      <c r="C28" s="148"/>
      <c r="D28" s="147"/>
      <c r="E28" s="170"/>
      <c r="F28" s="171"/>
      <c r="G28" s="185"/>
      <c r="H28" s="186"/>
      <c r="I28" s="176"/>
      <c r="J28" s="175"/>
      <c r="K28" s="166"/>
      <c r="L28" s="167"/>
      <c r="M28" s="198"/>
      <c r="N28" s="199"/>
      <c r="P28" s="62"/>
      <c r="Q28" s="62"/>
      <c r="R28" s="62"/>
      <c r="S28" s="62"/>
      <c r="T28" s="62"/>
      <c r="U28" s="62"/>
      <c r="V28" s="62"/>
      <c r="W28" s="62"/>
      <c r="X28" s="62"/>
      <c r="Y28" s="62"/>
      <c r="Z28" s="62"/>
      <c r="AA28" s="62"/>
      <c r="AB28" s="62"/>
      <c r="AC28" s="62"/>
      <c r="AD28" s="62"/>
      <c r="AE28" s="62"/>
    </row>
    <row r="29" spans="1:31" s="66" customFormat="1">
      <c r="A29" s="151"/>
      <c r="B29" s="152"/>
      <c r="C29" s="148"/>
      <c r="D29" s="147"/>
      <c r="E29" s="170"/>
      <c r="F29" s="171"/>
      <c r="G29" s="185"/>
      <c r="H29" s="186"/>
      <c r="I29" s="176"/>
      <c r="J29" s="175"/>
      <c r="K29" s="166"/>
      <c r="L29" s="167"/>
      <c r="M29" s="198"/>
      <c r="N29" s="199"/>
      <c r="P29" s="62"/>
      <c r="Q29" s="62"/>
      <c r="R29" s="62"/>
      <c r="S29" s="62"/>
      <c r="T29" s="62"/>
      <c r="U29" s="62"/>
      <c r="V29" s="62"/>
      <c r="W29" s="62"/>
      <c r="X29" s="62"/>
      <c r="Y29" s="62"/>
      <c r="Z29" s="62"/>
      <c r="AA29" s="62"/>
      <c r="AB29" s="62"/>
      <c r="AC29" s="62"/>
      <c r="AD29" s="62"/>
      <c r="AE29" s="62"/>
    </row>
    <row r="30" spans="1:31" s="66" customFormat="1" ht="17.25" customHeight="1">
      <c r="A30" s="153"/>
      <c r="B30" s="154"/>
      <c r="C30" s="149"/>
      <c r="D30" s="150"/>
      <c r="E30" s="172"/>
      <c r="F30" s="173"/>
      <c r="G30" s="187"/>
      <c r="H30" s="188"/>
      <c r="I30" s="177"/>
      <c r="J30" s="178"/>
      <c r="K30" s="168"/>
      <c r="L30" s="169"/>
      <c r="M30" s="200"/>
      <c r="N30" s="201"/>
      <c r="P30" s="62"/>
      <c r="Q30" s="62"/>
      <c r="R30" s="62"/>
      <c r="S30" s="62"/>
      <c r="T30" s="62"/>
      <c r="U30" s="62"/>
      <c r="V30" s="62"/>
      <c r="W30" s="62"/>
      <c r="X30" s="62"/>
      <c r="Y30" s="62"/>
      <c r="Z30" s="62"/>
      <c r="AA30" s="62"/>
      <c r="AB30" s="62"/>
      <c r="AC30" s="62"/>
      <c r="AD30" s="62"/>
      <c r="AE30" s="62"/>
    </row>
    <row r="31" spans="1:31" s="66" customFormat="1" ht="15.75">
      <c r="A31" s="67">
        <f>$C$5-WEEKDAY($C$5,$F$3)+(ROW(A31)-ROW($A$7))/(ROW($A$13)-ROW($A$7))*7+((COLUMN(A31)-COLUMN($A$7))/2+1)</f>
        <v>41875</v>
      </c>
      <c r="B31" s="68"/>
      <c r="C31" s="67">
        <f>$C$5-WEEKDAY($C$5,$F$3)+(ROW(C31)-ROW($A$7))/(ROW($A$13)-ROW($A$7))*7+((COLUMN(C31)-COLUMN($A$7))/2+1)</f>
        <v>41876</v>
      </c>
      <c r="D31" s="68"/>
      <c r="E31" s="67">
        <f>$C$5-WEEKDAY($C$5,$F$3)+(ROW(E31)-ROW($A$7))/(ROW($A$13)-ROW($A$7))*7+((COLUMN(E31)-COLUMN($A$7))/2+1)</f>
        <v>41877</v>
      </c>
      <c r="F31" s="68"/>
      <c r="G31" s="67">
        <f>$C$5-WEEKDAY($C$5,$F$3)+(ROW(G31)-ROW($A$7))/(ROW($A$13)-ROW($A$7))*7+((COLUMN(G31)-COLUMN($A$7))/2+1)</f>
        <v>41878</v>
      </c>
      <c r="H31" s="68"/>
      <c r="I31" s="67">
        <f>$C$5-WEEKDAY($C$5,$F$3)+(ROW(I31)-ROW($A$7))/(ROW($A$13)-ROW($A$7))*7+((COLUMN(I31)-COLUMN($A$7))/2+1)</f>
        <v>41879</v>
      </c>
      <c r="J31" s="68"/>
      <c r="K31" s="67">
        <f>$C$5-WEEKDAY($C$5,$F$3)+(ROW(K31)-ROW($A$7))/(ROW($A$13)-ROW($A$7))*7+((COLUMN(K31)-COLUMN($A$7))/2+1)</f>
        <v>41880</v>
      </c>
      <c r="L31" s="68"/>
      <c r="M31" s="67">
        <f>$C$5-WEEKDAY($C$5,$F$3)+(ROW(M31)-ROW($A$7))/(ROW($A$13)-ROW($A$7))*7+((COLUMN(M31)-COLUMN($A$7))/2+1)</f>
        <v>41881</v>
      </c>
      <c r="N31" s="68"/>
      <c r="P31" s="62"/>
      <c r="Q31" s="62"/>
      <c r="R31" s="62"/>
      <c r="S31" s="62"/>
      <c r="T31" s="62"/>
      <c r="U31" s="62"/>
      <c r="V31" s="62"/>
      <c r="W31" s="62"/>
      <c r="X31" s="62"/>
      <c r="Y31" s="62"/>
      <c r="Z31" s="62"/>
      <c r="AA31" s="62"/>
      <c r="AB31" s="62"/>
      <c r="AC31" s="62"/>
      <c r="AD31" s="62"/>
      <c r="AE31" s="62"/>
    </row>
    <row r="32" spans="1:31" s="66" customFormat="1" ht="12.75" customHeight="1">
      <c r="A32" s="155" t="s">
        <v>92</v>
      </c>
      <c r="B32" s="156"/>
      <c r="C32" s="148"/>
      <c r="D32" s="147"/>
      <c r="E32" s="170" t="s">
        <v>91</v>
      </c>
      <c r="F32" s="171"/>
      <c r="G32" s="148" t="s">
        <v>90</v>
      </c>
      <c r="H32" s="147"/>
      <c r="I32" s="155" t="s">
        <v>146</v>
      </c>
      <c r="J32" s="175"/>
      <c r="K32" s="194" t="s">
        <v>136</v>
      </c>
      <c r="L32" s="195"/>
      <c r="M32" s="170" t="str">
        <f>M20</f>
        <v xml:space="preserve">Reunião do Círculo de Oração, a partir das 19h:30min Crianças as 16h </v>
      </c>
      <c r="N32" s="171"/>
      <c r="P32" s="62"/>
      <c r="Q32" s="62"/>
      <c r="R32" s="62"/>
      <c r="S32" s="62"/>
      <c r="T32" s="62"/>
      <c r="U32" s="62"/>
      <c r="V32" s="62"/>
      <c r="W32" s="62"/>
      <c r="X32" s="62"/>
      <c r="Y32" s="62"/>
      <c r="Z32" s="62"/>
      <c r="AA32" s="62"/>
      <c r="AB32" s="62"/>
      <c r="AC32" s="62"/>
      <c r="AD32" s="62"/>
      <c r="AE32" s="62"/>
    </row>
    <row r="33" spans="1:31" s="66" customFormat="1">
      <c r="A33" s="155"/>
      <c r="B33" s="156"/>
      <c r="C33" s="148"/>
      <c r="D33" s="147"/>
      <c r="E33" s="170"/>
      <c r="F33" s="171"/>
      <c r="G33" s="148"/>
      <c r="H33" s="147"/>
      <c r="I33" s="176"/>
      <c r="J33" s="175"/>
      <c r="K33" s="194"/>
      <c r="L33" s="195"/>
      <c r="M33" s="170"/>
      <c r="N33" s="171"/>
      <c r="P33" s="62"/>
      <c r="Q33" s="62"/>
      <c r="R33" s="62"/>
      <c r="S33" s="62"/>
      <c r="T33" s="62"/>
      <c r="U33" s="62"/>
      <c r="V33" s="62"/>
      <c r="W33" s="62"/>
      <c r="X33" s="62"/>
      <c r="Y33" s="62"/>
      <c r="Z33" s="62"/>
      <c r="AA33" s="62"/>
      <c r="AB33" s="62"/>
      <c r="AC33" s="62"/>
      <c r="AD33" s="62"/>
      <c r="AE33" s="62"/>
    </row>
    <row r="34" spans="1:31" s="66" customFormat="1">
      <c r="A34" s="155"/>
      <c r="B34" s="156"/>
      <c r="C34" s="148"/>
      <c r="D34" s="147"/>
      <c r="E34" s="170"/>
      <c r="F34" s="171"/>
      <c r="G34" s="148"/>
      <c r="H34" s="147"/>
      <c r="I34" s="176"/>
      <c r="J34" s="175"/>
      <c r="K34" s="194"/>
      <c r="L34" s="195"/>
      <c r="M34" s="170"/>
      <c r="N34" s="171"/>
    </row>
    <row r="35" spans="1:31" s="66" customFormat="1">
      <c r="A35" s="155"/>
      <c r="B35" s="156"/>
      <c r="C35" s="148"/>
      <c r="D35" s="147"/>
      <c r="E35" s="170"/>
      <c r="F35" s="171"/>
      <c r="G35" s="148"/>
      <c r="H35" s="147"/>
      <c r="I35" s="176"/>
      <c r="J35" s="175"/>
      <c r="K35" s="194"/>
      <c r="L35" s="195"/>
      <c r="M35" s="170"/>
      <c r="N35" s="171"/>
    </row>
    <row r="36" spans="1:31" s="66" customFormat="1">
      <c r="A36" s="157"/>
      <c r="B36" s="158"/>
      <c r="C36" s="149"/>
      <c r="D36" s="150"/>
      <c r="E36" s="172"/>
      <c r="F36" s="173"/>
      <c r="G36" s="149"/>
      <c r="H36" s="150"/>
      <c r="I36" s="177"/>
      <c r="J36" s="178"/>
      <c r="K36" s="196"/>
      <c r="L36" s="197"/>
      <c r="M36" s="172"/>
      <c r="N36" s="173"/>
    </row>
    <row r="37" spans="1:31" s="66" customFormat="1" ht="15.75">
      <c r="A37" s="67">
        <f>$C$5-WEEKDAY($C$5,$F$3)+(ROW(A37)-ROW($A$7))/(ROW($A$13)-ROW($A$7))*7+((COLUMN(A37)-COLUMN($A$7))/2+1)</f>
        <v>41882</v>
      </c>
      <c r="B37" s="68"/>
      <c r="C37" s="67">
        <f>$C$5-WEEKDAY($C$5,$F$3)+(ROW(C37)-ROW($A$7))/(ROW($A$13)-ROW($A$7))*7+((COLUMN(C37)-COLUMN($A$7))/2+1)</f>
        <v>41883</v>
      </c>
      <c r="D37" s="68"/>
      <c r="F37" s="69" t="s">
        <v>60</v>
      </c>
      <c r="G37" s="69"/>
      <c r="H37" s="69"/>
      <c r="I37" s="62"/>
    </row>
    <row r="38" spans="1:31" s="66" customFormat="1">
      <c r="A38" s="146" t="s">
        <v>93</v>
      </c>
      <c r="B38" s="159"/>
      <c r="C38" s="162"/>
      <c r="D38" s="163"/>
      <c r="E38" s="129">
        <v>1</v>
      </c>
      <c r="F38" s="133"/>
      <c r="G38" s="133"/>
      <c r="H38" s="133"/>
      <c r="I38" s="62"/>
    </row>
    <row r="39" spans="1:31" s="66" customFormat="1">
      <c r="A39" s="146"/>
      <c r="B39" s="159"/>
      <c r="C39" s="162"/>
      <c r="D39" s="163"/>
      <c r="E39" s="129">
        <v>2</v>
      </c>
      <c r="F39" s="184"/>
      <c r="G39" s="184"/>
      <c r="H39" s="184"/>
      <c r="I39" s="62"/>
    </row>
    <row r="40" spans="1:31" s="66" customFormat="1">
      <c r="A40" s="146"/>
      <c r="B40" s="159"/>
      <c r="C40" s="162"/>
      <c r="D40" s="163"/>
      <c r="E40" s="129">
        <v>3</v>
      </c>
      <c r="F40" s="184"/>
      <c r="G40" s="184"/>
      <c r="H40" s="184"/>
      <c r="I40" s="62"/>
    </row>
    <row r="41" spans="1:31" s="66" customFormat="1">
      <c r="A41" s="146"/>
      <c r="B41" s="159"/>
      <c r="C41" s="162"/>
      <c r="D41" s="163"/>
      <c r="E41" s="129">
        <v>4</v>
      </c>
      <c r="F41" s="184"/>
      <c r="G41" s="184"/>
      <c r="H41" s="184"/>
      <c r="I41" s="62"/>
    </row>
    <row r="42" spans="1:31" s="66" customFormat="1">
      <c r="A42" s="160"/>
      <c r="B42" s="161"/>
      <c r="C42" s="164"/>
      <c r="D42" s="165"/>
      <c r="E42" s="129">
        <v>5</v>
      </c>
      <c r="F42" s="184"/>
      <c r="G42" s="184"/>
      <c r="H42" s="184"/>
      <c r="I42" s="62"/>
    </row>
    <row r="44" spans="1:31">
      <c r="A44" s="71" t="s">
        <v>2</v>
      </c>
      <c r="B44" s="72" t="s">
        <v>61</v>
      </c>
      <c r="C44" s="72"/>
      <c r="D44" s="71"/>
      <c r="F44" s="72" t="s">
        <v>62</v>
      </c>
      <c r="G44" s="72"/>
      <c r="H44" s="71"/>
      <c r="J44" s="69" t="s">
        <v>3</v>
      </c>
      <c r="K44" s="69"/>
      <c r="L44" s="69"/>
      <c r="M44" s="69"/>
      <c r="N44" s="69"/>
    </row>
    <row r="45" spans="1:31">
      <c r="A45" s="73"/>
      <c r="B45" s="142" t="s">
        <v>97</v>
      </c>
      <c r="C45" s="133"/>
      <c r="D45" s="133"/>
      <c r="F45" s="174" t="s">
        <v>131</v>
      </c>
      <c r="G45" s="174"/>
      <c r="H45" s="174"/>
      <c r="J45" s="183" t="s">
        <v>94</v>
      </c>
      <c r="K45" s="183"/>
      <c r="L45" s="183"/>
      <c r="M45" s="183"/>
      <c r="N45" s="183"/>
    </row>
    <row r="46" spans="1:31">
      <c r="A46" s="71" t="s">
        <v>2</v>
      </c>
      <c r="B46" s="180" t="s">
        <v>135</v>
      </c>
      <c r="C46" s="181"/>
      <c r="D46" s="181"/>
      <c r="F46" s="174" t="s">
        <v>132</v>
      </c>
      <c r="G46" s="174"/>
      <c r="H46" s="174"/>
      <c r="J46" s="193" t="s">
        <v>95</v>
      </c>
      <c r="K46" s="193"/>
      <c r="L46" s="193"/>
      <c r="M46" s="193"/>
      <c r="N46" s="193"/>
    </row>
    <row r="47" spans="1:31">
      <c r="A47" s="74"/>
      <c r="B47" s="180" t="s">
        <v>130</v>
      </c>
      <c r="C47" s="181"/>
      <c r="D47" s="181"/>
      <c r="F47" s="174" t="s">
        <v>133</v>
      </c>
      <c r="G47" s="174"/>
      <c r="H47" s="174"/>
      <c r="J47" s="130" t="s">
        <v>104</v>
      </c>
      <c r="K47" s="130"/>
      <c r="L47" s="130"/>
      <c r="M47" s="130"/>
      <c r="N47" s="130"/>
    </row>
    <row r="48" spans="1:31">
      <c r="A48" s="74"/>
      <c r="B48" s="180" t="s">
        <v>98</v>
      </c>
      <c r="C48" s="181"/>
      <c r="D48" s="181"/>
      <c r="F48" s="174" t="s">
        <v>134</v>
      </c>
      <c r="G48" s="174"/>
      <c r="H48" s="174"/>
      <c r="J48" s="131" t="s">
        <v>141</v>
      </c>
      <c r="K48" s="132"/>
      <c r="L48" s="132"/>
      <c r="M48" s="132"/>
      <c r="N48" s="132"/>
    </row>
    <row r="49" spans="1:31">
      <c r="A49" s="74"/>
      <c r="B49" s="182"/>
      <c r="C49" s="181"/>
      <c r="D49" s="181"/>
      <c r="F49" s="134"/>
      <c r="G49" s="133"/>
      <c r="H49" s="133"/>
      <c r="J49" s="137" t="s">
        <v>156</v>
      </c>
      <c r="K49" s="138"/>
      <c r="L49" s="138"/>
      <c r="M49" s="138"/>
      <c r="N49" s="138"/>
    </row>
    <row r="50" spans="1:31">
      <c r="A50" s="74"/>
      <c r="B50" s="182"/>
      <c r="C50" s="181"/>
      <c r="D50" s="181"/>
      <c r="F50" s="135" t="s">
        <v>143</v>
      </c>
      <c r="G50" s="135"/>
      <c r="H50" s="135"/>
      <c r="J50" s="139"/>
      <c r="K50" s="139"/>
      <c r="L50" s="139"/>
      <c r="M50" s="139"/>
      <c r="N50" s="139"/>
    </row>
    <row r="51" spans="1:31">
      <c r="A51" s="74"/>
      <c r="B51" s="142" t="s">
        <v>99</v>
      </c>
      <c r="C51" s="133"/>
      <c r="D51" s="133"/>
      <c r="F51" s="136" t="s">
        <v>142</v>
      </c>
      <c r="G51" s="133"/>
      <c r="H51" s="133"/>
      <c r="J51" s="140" t="s">
        <v>157</v>
      </c>
      <c r="K51" s="140"/>
      <c r="L51" s="140"/>
      <c r="M51" s="140"/>
      <c r="N51" s="140"/>
    </row>
    <row r="52" spans="1:31">
      <c r="A52" s="74"/>
      <c r="B52" s="180" t="s">
        <v>100</v>
      </c>
      <c r="C52" s="181"/>
      <c r="D52" s="181"/>
      <c r="F52" s="136"/>
      <c r="G52" s="133"/>
      <c r="H52" s="133"/>
      <c r="J52" s="141"/>
      <c r="K52" s="141"/>
      <c r="L52" s="141"/>
      <c r="M52" s="141"/>
      <c r="N52" s="141"/>
    </row>
    <row r="53" spans="1:31">
      <c r="A53" s="74"/>
      <c r="B53" s="182"/>
      <c r="C53" s="181"/>
      <c r="D53" s="181"/>
      <c r="F53" s="134" t="s">
        <v>149</v>
      </c>
      <c r="G53" s="133"/>
      <c r="H53" s="133"/>
      <c r="J53" s="133"/>
      <c r="K53" s="133"/>
      <c r="L53" s="133"/>
      <c r="M53" s="133"/>
      <c r="N53" s="133"/>
    </row>
    <row r="54" spans="1:31">
      <c r="A54" s="74"/>
      <c r="B54" s="182"/>
      <c r="C54" s="181"/>
      <c r="D54" s="181"/>
      <c r="F54" s="134" t="s">
        <v>148</v>
      </c>
      <c r="G54" s="133"/>
      <c r="H54" s="133"/>
      <c r="J54" s="133"/>
      <c r="K54" s="133"/>
      <c r="L54" s="133"/>
      <c r="M54" s="133"/>
      <c r="N54" s="133"/>
    </row>
    <row r="55" spans="1:31">
      <c r="A55" s="74"/>
      <c r="B55" s="142" t="s">
        <v>102</v>
      </c>
      <c r="C55" s="133"/>
      <c r="D55" s="133"/>
      <c r="F55" s="134" t="s">
        <v>150</v>
      </c>
      <c r="G55" s="133"/>
      <c r="H55" s="133"/>
      <c r="J55" s="133"/>
      <c r="K55" s="133"/>
      <c r="L55" s="133"/>
      <c r="M55" s="133"/>
      <c r="N55" s="133"/>
    </row>
    <row r="56" spans="1:31">
      <c r="A56" s="74"/>
      <c r="B56" s="143" t="s">
        <v>101</v>
      </c>
      <c r="C56" s="144"/>
      <c r="D56" s="144"/>
      <c r="F56" s="133"/>
      <c r="G56" s="133"/>
      <c r="H56" s="133"/>
      <c r="J56" s="133"/>
      <c r="K56" s="133"/>
      <c r="L56" s="133"/>
      <c r="M56" s="133"/>
      <c r="N56" s="133"/>
    </row>
    <row r="57" spans="1:31">
      <c r="A57" s="74"/>
      <c r="B57" s="143" t="s">
        <v>103</v>
      </c>
      <c r="C57" s="144"/>
      <c r="D57" s="144"/>
      <c r="F57" s="133"/>
      <c r="G57" s="133"/>
      <c r="H57" s="133"/>
      <c r="J57" s="133"/>
      <c r="K57" s="133"/>
      <c r="L57" s="133"/>
      <c r="M57" s="133"/>
      <c r="N57" s="133"/>
    </row>
    <row r="58" spans="1:31">
      <c r="A58" s="74"/>
      <c r="B58" s="145"/>
      <c r="C58" s="133"/>
      <c r="D58" s="133"/>
      <c r="F58" s="133"/>
      <c r="G58" s="133"/>
      <c r="H58" s="133"/>
      <c r="J58" s="133"/>
      <c r="K58" s="133"/>
      <c r="L58" s="133"/>
      <c r="M58" s="133"/>
      <c r="N58" s="133"/>
    </row>
    <row r="59" spans="1:31">
      <c r="A59" s="74"/>
      <c r="B59" s="145"/>
      <c r="C59" s="133"/>
      <c r="D59" s="133"/>
      <c r="F59" s="133"/>
      <c r="G59" s="133"/>
      <c r="H59" s="133"/>
      <c r="J59" s="133"/>
      <c r="K59" s="133"/>
      <c r="L59" s="133"/>
      <c r="M59" s="133"/>
      <c r="N59" s="133"/>
    </row>
    <row r="60" spans="1:31">
      <c r="A60" s="74"/>
      <c r="B60" s="145"/>
      <c r="C60" s="133"/>
      <c r="D60" s="133"/>
      <c r="F60" s="133"/>
      <c r="G60" s="133"/>
      <c r="H60" s="133"/>
      <c r="J60" s="70"/>
      <c r="K60" s="70"/>
      <c r="L60" s="70"/>
      <c r="M60" s="70"/>
      <c r="N60" s="70"/>
    </row>
    <row r="64" spans="1:31">
      <c r="Q64" s="179">
        <f>DATE(YEAR(C5+35),MONTH(C5+35),1)</f>
        <v>41883</v>
      </c>
      <c r="R64" s="179"/>
      <c r="S64" s="179"/>
      <c r="T64" s="179"/>
      <c r="U64" s="179"/>
      <c r="V64" s="179"/>
      <c r="W64" s="179"/>
      <c r="X64" s="75"/>
      <c r="Y64" s="179">
        <f>DATE(YEAR(C5+70),MONTH(C5+70),1)</f>
        <v>41913</v>
      </c>
      <c r="Z64" s="179"/>
      <c r="AA64" s="179"/>
      <c r="AB64" s="179"/>
      <c r="AC64" s="179"/>
      <c r="AD64" s="179"/>
      <c r="AE64" s="179"/>
    </row>
    <row r="65" spans="17:31">
      <c r="Q65" s="76" t="str">
        <f>IF($F$3=2,"M","Su")</f>
        <v>Su</v>
      </c>
      <c r="R65" s="76" t="str">
        <f>IF($F$3=2,"Tu","M")</f>
        <v>M</v>
      </c>
      <c r="S65" s="76" t="str">
        <f>IF($F$3=2,"W","Tu")</f>
        <v>Tu</v>
      </c>
      <c r="T65" s="76" t="str">
        <f>IF($F$3=2,"Th","W")</f>
        <v>W</v>
      </c>
      <c r="U65" s="76" t="str">
        <f>IF($F$3=2,"F","Th")</f>
        <v>Th</v>
      </c>
      <c r="V65" s="76" t="str">
        <f>IF($F$3=2,"Sa","F")</f>
        <v>F</v>
      </c>
      <c r="W65" s="76" t="str">
        <f>IF($F$3=2,"Su","Sa")</f>
        <v>Sa</v>
      </c>
      <c r="X65" s="75"/>
      <c r="Y65" s="76" t="str">
        <f>IF($F$3=2,"M","Su")</f>
        <v>Su</v>
      </c>
      <c r="Z65" s="76" t="str">
        <f>IF($F$3=2,"Tu","M")</f>
        <v>M</v>
      </c>
      <c r="AA65" s="76" t="str">
        <f>IF($F$3=2,"W","Tu")</f>
        <v>Tu</v>
      </c>
      <c r="AB65" s="76" t="str">
        <f>IF($F$3=2,"Th","W")</f>
        <v>W</v>
      </c>
      <c r="AC65" s="76" t="str">
        <f>IF($F$3=2,"F","Th")</f>
        <v>Th</v>
      </c>
      <c r="AD65" s="76" t="str">
        <f>IF($F$3=2,"Sa","F")</f>
        <v>F</v>
      </c>
      <c r="AE65" s="76" t="str">
        <f>IF($F$3=2,"Su","Sa")</f>
        <v>Sa</v>
      </c>
    </row>
    <row r="66" spans="17:31">
      <c r="Q66" s="77" t="str">
        <f t="shared" ref="Q66:W71" si="0">IF(MONTH($Q$64)&lt;&gt;MONTH($Q$64-WEEKDAY($Q$64,$F$3)+(ROW(Q66)-ROW($Q$66))*7+(COLUMN(Q66)-COLUMN($Q$66)+1)),"",$Q$64-WEEKDAY($Q$64,$F$3)+(ROW(Q66)-ROW($Q$66))*7+(COLUMN(Q66)-COLUMN($Q$66)+1))</f>
        <v/>
      </c>
      <c r="R66" s="77">
        <f t="shared" si="0"/>
        <v>41883</v>
      </c>
      <c r="S66" s="77">
        <f t="shared" si="0"/>
        <v>41884</v>
      </c>
      <c r="T66" s="77">
        <f t="shared" si="0"/>
        <v>41885</v>
      </c>
      <c r="U66" s="77">
        <f t="shared" si="0"/>
        <v>41886</v>
      </c>
      <c r="V66" s="77">
        <f t="shared" si="0"/>
        <v>41887</v>
      </c>
      <c r="W66" s="77">
        <f t="shared" si="0"/>
        <v>41888</v>
      </c>
      <c r="X66" s="75"/>
      <c r="Y66" s="77" t="str">
        <f t="shared" ref="Y66:AE71" si="1">IF(MONTH($Y$64)&lt;&gt;MONTH($Y$64-WEEKDAY($Y$64,$F$3)+(ROW(Y66)-ROW($Y$66))*7+(COLUMN(Y66)-COLUMN($Y$66)+1)),"",$Y$64-WEEKDAY($Y$64,$F$3)+(ROW(Y66)-ROW($Y$66))*7+(COLUMN(Y66)-COLUMN($Y$66)+1))</f>
        <v/>
      </c>
      <c r="Z66" s="77" t="str">
        <f t="shared" si="1"/>
        <v/>
      </c>
      <c r="AA66" s="77" t="str">
        <f t="shared" si="1"/>
        <v/>
      </c>
      <c r="AB66" s="77">
        <f t="shared" si="1"/>
        <v>41913</v>
      </c>
      <c r="AC66" s="77">
        <f t="shared" si="1"/>
        <v>41914</v>
      </c>
      <c r="AD66" s="77">
        <f t="shared" si="1"/>
        <v>41915</v>
      </c>
      <c r="AE66" s="77">
        <f t="shared" si="1"/>
        <v>41916</v>
      </c>
    </row>
    <row r="67" spans="17:31">
      <c r="Q67" s="77">
        <f t="shared" si="0"/>
        <v>41889</v>
      </c>
      <c r="R67" s="77">
        <f t="shared" si="0"/>
        <v>41890</v>
      </c>
      <c r="S67" s="77">
        <f t="shared" si="0"/>
        <v>41891</v>
      </c>
      <c r="T67" s="77">
        <f t="shared" si="0"/>
        <v>41892</v>
      </c>
      <c r="U67" s="77">
        <f t="shared" si="0"/>
        <v>41893</v>
      </c>
      <c r="V67" s="77">
        <f t="shared" si="0"/>
        <v>41894</v>
      </c>
      <c r="W67" s="77">
        <f t="shared" si="0"/>
        <v>41895</v>
      </c>
      <c r="X67" s="75"/>
      <c r="Y67" s="77">
        <f t="shared" si="1"/>
        <v>41917</v>
      </c>
      <c r="Z67" s="77">
        <f t="shared" si="1"/>
        <v>41918</v>
      </c>
      <c r="AA67" s="77">
        <f t="shared" si="1"/>
        <v>41919</v>
      </c>
      <c r="AB67" s="77">
        <f t="shared" si="1"/>
        <v>41920</v>
      </c>
      <c r="AC67" s="77">
        <f t="shared" si="1"/>
        <v>41921</v>
      </c>
      <c r="AD67" s="77">
        <f t="shared" si="1"/>
        <v>41922</v>
      </c>
      <c r="AE67" s="77">
        <f t="shared" si="1"/>
        <v>41923</v>
      </c>
    </row>
    <row r="68" spans="17:31">
      <c r="Q68" s="77">
        <f t="shared" si="0"/>
        <v>41896</v>
      </c>
      <c r="R68" s="77">
        <f t="shared" si="0"/>
        <v>41897</v>
      </c>
      <c r="S68" s="77">
        <f t="shared" si="0"/>
        <v>41898</v>
      </c>
      <c r="T68" s="77">
        <f t="shared" si="0"/>
        <v>41899</v>
      </c>
      <c r="U68" s="77">
        <f t="shared" si="0"/>
        <v>41900</v>
      </c>
      <c r="V68" s="77">
        <f t="shared" si="0"/>
        <v>41901</v>
      </c>
      <c r="W68" s="77">
        <f t="shared" si="0"/>
        <v>41902</v>
      </c>
      <c r="X68" s="75"/>
      <c r="Y68" s="77">
        <f t="shared" si="1"/>
        <v>41924</v>
      </c>
      <c r="Z68" s="77">
        <f t="shared" si="1"/>
        <v>41925</v>
      </c>
      <c r="AA68" s="77">
        <f t="shared" si="1"/>
        <v>41926</v>
      </c>
      <c r="AB68" s="77">
        <f t="shared" si="1"/>
        <v>41927</v>
      </c>
      <c r="AC68" s="77">
        <f t="shared" si="1"/>
        <v>41928</v>
      </c>
      <c r="AD68" s="77">
        <f t="shared" si="1"/>
        <v>41929</v>
      </c>
      <c r="AE68" s="77">
        <f t="shared" si="1"/>
        <v>41930</v>
      </c>
    </row>
    <row r="69" spans="17:31">
      <c r="Q69" s="77">
        <f t="shared" si="0"/>
        <v>41903</v>
      </c>
      <c r="R69" s="77">
        <f t="shared" si="0"/>
        <v>41904</v>
      </c>
      <c r="S69" s="77">
        <f t="shared" si="0"/>
        <v>41905</v>
      </c>
      <c r="T69" s="77">
        <f t="shared" si="0"/>
        <v>41906</v>
      </c>
      <c r="U69" s="77">
        <f t="shared" si="0"/>
        <v>41907</v>
      </c>
      <c r="V69" s="77">
        <f t="shared" si="0"/>
        <v>41908</v>
      </c>
      <c r="W69" s="77">
        <f t="shared" si="0"/>
        <v>41909</v>
      </c>
      <c r="X69" s="75"/>
      <c r="Y69" s="77">
        <f t="shared" si="1"/>
        <v>41931</v>
      </c>
      <c r="Z69" s="77">
        <f t="shared" si="1"/>
        <v>41932</v>
      </c>
      <c r="AA69" s="77">
        <f t="shared" si="1"/>
        <v>41933</v>
      </c>
      <c r="AB69" s="77">
        <f t="shared" si="1"/>
        <v>41934</v>
      </c>
      <c r="AC69" s="77">
        <f t="shared" si="1"/>
        <v>41935</v>
      </c>
      <c r="AD69" s="77">
        <f t="shared" si="1"/>
        <v>41936</v>
      </c>
      <c r="AE69" s="77">
        <f t="shared" si="1"/>
        <v>41937</v>
      </c>
    </row>
    <row r="70" spans="17:31">
      <c r="Q70" s="77">
        <f t="shared" si="0"/>
        <v>41910</v>
      </c>
      <c r="R70" s="77">
        <f t="shared" si="0"/>
        <v>41911</v>
      </c>
      <c r="S70" s="77">
        <f t="shared" si="0"/>
        <v>41912</v>
      </c>
      <c r="T70" s="77" t="str">
        <f t="shared" si="0"/>
        <v/>
      </c>
      <c r="U70" s="77" t="str">
        <f t="shared" si="0"/>
        <v/>
      </c>
      <c r="V70" s="77" t="str">
        <f t="shared" si="0"/>
        <v/>
      </c>
      <c r="W70" s="77" t="str">
        <f t="shared" si="0"/>
        <v/>
      </c>
      <c r="X70" s="75"/>
      <c r="Y70" s="77">
        <f t="shared" si="1"/>
        <v>41938</v>
      </c>
      <c r="Z70" s="77">
        <f t="shared" si="1"/>
        <v>41939</v>
      </c>
      <c r="AA70" s="77">
        <f t="shared" si="1"/>
        <v>41940</v>
      </c>
      <c r="AB70" s="77">
        <f t="shared" si="1"/>
        <v>41941</v>
      </c>
      <c r="AC70" s="77">
        <f t="shared" si="1"/>
        <v>41942</v>
      </c>
      <c r="AD70" s="77">
        <f t="shared" si="1"/>
        <v>41943</v>
      </c>
      <c r="AE70" s="77" t="str">
        <f t="shared" si="1"/>
        <v/>
      </c>
    </row>
    <row r="71" spans="17:31">
      <c r="Q71" s="77" t="str">
        <f t="shared" si="0"/>
        <v/>
      </c>
      <c r="R71" s="77" t="str">
        <f t="shared" si="0"/>
        <v/>
      </c>
      <c r="S71" s="77" t="str">
        <f t="shared" si="0"/>
        <v/>
      </c>
      <c r="T71" s="77" t="str">
        <f t="shared" si="0"/>
        <v/>
      </c>
      <c r="U71" s="77" t="str">
        <f t="shared" si="0"/>
        <v/>
      </c>
      <c r="V71" s="77" t="str">
        <f t="shared" si="0"/>
        <v/>
      </c>
      <c r="W71" s="77" t="str">
        <f t="shared" si="0"/>
        <v/>
      </c>
      <c r="X71" s="75"/>
      <c r="Y71" s="77" t="str">
        <f t="shared" si="1"/>
        <v/>
      </c>
      <c r="Z71" s="77" t="str">
        <f t="shared" si="1"/>
        <v/>
      </c>
      <c r="AA71" s="77" t="str">
        <f t="shared" si="1"/>
        <v/>
      </c>
      <c r="AB71" s="77" t="str">
        <f t="shared" si="1"/>
        <v/>
      </c>
      <c r="AC71" s="77" t="str">
        <f t="shared" si="1"/>
        <v/>
      </c>
      <c r="AD71" s="77" t="str">
        <f t="shared" si="1"/>
        <v/>
      </c>
      <c r="AE71" s="77" t="str">
        <f t="shared" si="1"/>
        <v/>
      </c>
    </row>
  </sheetData>
  <mergeCells count="113">
    <mergeCell ref="A1:N1"/>
    <mergeCell ref="C5:K5"/>
    <mergeCell ref="A6:B6"/>
    <mergeCell ref="C6:D6"/>
    <mergeCell ref="E6:F6"/>
    <mergeCell ref="A8:B8"/>
    <mergeCell ref="K8:L12"/>
    <mergeCell ref="G6:H6"/>
    <mergeCell ref="I6:J6"/>
    <mergeCell ref="K6:L6"/>
    <mergeCell ref="M6:N6"/>
    <mergeCell ref="C8:D8"/>
    <mergeCell ref="E8:F8"/>
    <mergeCell ref="I8:J8"/>
    <mergeCell ref="A9:B9"/>
    <mergeCell ref="A11:B11"/>
    <mergeCell ref="C11:D11"/>
    <mergeCell ref="M8:N12"/>
    <mergeCell ref="C9:D10"/>
    <mergeCell ref="E9:F10"/>
    <mergeCell ref="I9:J11"/>
    <mergeCell ref="E14:F18"/>
    <mergeCell ref="A12:B12"/>
    <mergeCell ref="C12:D12"/>
    <mergeCell ref="I12:J12"/>
    <mergeCell ref="A14:B18"/>
    <mergeCell ref="C14:D18"/>
    <mergeCell ref="G8:H12"/>
    <mergeCell ref="A10:B10"/>
    <mergeCell ref="E11:F12"/>
    <mergeCell ref="K14:L18"/>
    <mergeCell ref="I14:J18"/>
    <mergeCell ref="M14:N18"/>
    <mergeCell ref="I32:J36"/>
    <mergeCell ref="G14:H18"/>
    <mergeCell ref="G20:H24"/>
    <mergeCell ref="G26:H30"/>
    <mergeCell ref="G32:H36"/>
    <mergeCell ref="Q64:W64"/>
    <mergeCell ref="F42:H42"/>
    <mergeCell ref="E20:F24"/>
    <mergeCell ref="E26:F30"/>
    <mergeCell ref="E32:F36"/>
    <mergeCell ref="F60:H60"/>
    <mergeCell ref="J46:N46"/>
    <mergeCell ref="J53:N53"/>
    <mergeCell ref="J54:N54"/>
    <mergeCell ref="J55:N55"/>
    <mergeCell ref="J56:N56"/>
    <mergeCell ref="J57:N57"/>
    <mergeCell ref="J58:N58"/>
    <mergeCell ref="M32:N36"/>
    <mergeCell ref="K32:L36"/>
    <mergeCell ref="M26:N30"/>
    <mergeCell ref="Y64:AE64"/>
    <mergeCell ref="C38:D38"/>
    <mergeCell ref="C39:D39"/>
    <mergeCell ref="C40:D40"/>
    <mergeCell ref="B46:D46"/>
    <mergeCell ref="B47:D47"/>
    <mergeCell ref="B48:D48"/>
    <mergeCell ref="B49:D49"/>
    <mergeCell ref="B50:D50"/>
    <mergeCell ref="B51:D51"/>
    <mergeCell ref="B52:D52"/>
    <mergeCell ref="B53:D53"/>
    <mergeCell ref="B54:D54"/>
    <mergeCell ref="B60:D60"/>
    <mergeCell ref="F46:H46"/>
    <mergeCell ref="F47:H47"/>
    <mergeCell ref="F48:H48"/>
    <mergeCell ref="F49:H49"/>
    <mergeCell ref="J45:N45"/>
    <mergeCell ref="B45:D45"/>
    <mergeCell ref="F38:H38"/>
    <mergeCell ref="F39:H39"/>
    <mergeCell ref="F40:H40"/>
    <mergeCell ref="F41:H41"/>
    <mergeCell ref="K26:L30"/>
    <mergeCell ref="M20:N24"/>
    <mergeCell ref="K20:L24"/>
    <mergeCell ref="F45:H45"/>
    <mergeCell ref="C20:D24"/>
    <mergeCell ref="C26:D30"/>
    <mergeCell ref="C32:D36"/>
    <mergeCell ref="I20:J24"/>
    <mergeCell ref="I26:J30"/>
    <mergeCell ref="B55:D55"/>
    <mergeCell ref="B56:D56"/>
    <mergeCell ref="B57:D57"/>
    <mergeCell ref="B58:D58"/>
    <mergeCell ref="B59:D59"/>
    <mergeCell ref="A20:B24"/>
    <mergeCell ref="A26:B30"/>
    <mergeCell ref="A32:B36"/>
    <mergeCell ref="A38:B42"/>
    <mergeCell ref="C41:D41"/>
    <mergeCell ref="C42:D42"/>
    <mergeCell ref="J47:N47"/>
    <mergeCell ref="J48:N48"/>
    <mergeCell ref="J59:N59"/>
    <mergeCell ref="F55:H55"/>
    <mergeCell ref="F56:H56"/>
    <mergeCell ref="F57:H57"/>
    <mergeCell ref="F58:H58"/>
    <mergeCell ref="F59:H59"/>
    <mergeCell ref="F50:H50"/>
    <mergeCell ref="F51:H51"/>
    <mergeCell ref="F52:H52"/>
    <mergeCell ref="F53:H53"/>
    <mergeCell ref="F54:H54"/>
    <mergeCell ref="J49:N50"/>
    <mergeCell ref="J51:N52"/>
  </mergeCells>
  <conditionalFormatting sqref="Q64:W65">
    <cfRule type="cellIs" dxfId="12" priority="5" stopIfTrue="1" operator="equal">
      <formula>theDate</formula>
    </cfRule>
    <cfRule type="expression" dxfId="11" priority="6" stopIfTrue="1">
      <formula>AND(NOT(Q64=""),NOT(ISERROR(MATCH(Y64,arr_eventdate,0))))</formula>
    </cfRule>
  </conditionalFormatting>
  <conditionalFormatting sqref="Y64:AE65">
    <cfRule type="cellIs" dxfId="10" priority="3" stopIfTrue="1" operator="equal">
      <formula>theDate</formula>
    </cfRule>
    <cfRule type="expression" dxfId="9" priority="4" stopIfTrue="1">
      <formula>AND(NOT(Y64=""),NOT(ISERROR(MATCH(AF6,arr_eventdate,0))))</formula>
    </cfRule>
  </conditionalFormatting>
  <conditionalFormatting sqref="L19 L25 L31 N7 L13 D37 D7 F7 H7 J7 L7 N13 B13 D13 F13 H13 J13 N19 B19 D19 F19 H19 J19 N25 B25 D25 F25 H25 J25 N31 B31 D31 F31 H31 J31 B37 B7">
    <cfRule type="expression" dxfId="8" priority="2" stopIfTrue="1">
      <formula>$D$3&lt;&gt;MONTH(B7)</formula>
    </cfRule>
  </conditionalFormatting>
  <conditionalFormatting sqref="A7 C7 E7 G7 I7 K7 M7 A13 C13 E13 G13 I13 K13 M13 A19 C19 E19 G19 I19 K19 M19 A25 C25 E25 G25 I25 K25 M25 A31 C31 E31 G31 I31 K31 M31 A37 C37">
    <cfRule type="expression" dxfId="7" priority="1" stopIfTrue="1">
      <formula>$D$3&lt;&gt;MONTH(A7)</formula>
    </cfRule>
  </conditionalFormatting>
  <pageMargins left="0.39370078740157483" right="0.51181102362204722" top="0.78740157480314965" bottom="0.39370078740157483" header="0.31496062992125984" footer="0.31496062992125984"/>
  <pageSetup paperSize="9" scale="90" orientation="portrait" horizontalDpi="300" verticalDpi="300" r:id="rId1"/>
  <headerFooter>
    <oddHeader>&amp;LIEADP-Cong-Rocha da Bênção&amp;CCronograma Mensal Avaliado Conforme o Templo Sede&amp;R1º SEC-Marcos2º SEC-Rute</oddHeader>
    <oddFooter>&amp;RÀs&amp;Tdata_Impresso:&amp;Dpor_Usuário_Marcos_Secretário</oddFooter>
  </headerFooter>
  <legacyDrawing r:id="rId2"/>
</worksheet>
</file>

<file path=xl/worksheets/sheet2.xml><?xml version="1.0" encoding="utf-8"?>
<worksheet xmlns="http://schemas.openxmlformats.org/spreadsheetml/2006/main" xmlns:r="http://schemas.openxmlformats.org/officeDocument/2006/relationships">
  <sheetPr codeName="Sheet1"/>
  <dimension ref="A1:N62"/>
  <sheetViews>
    <sheetView showGridLines="0" workbookViewId="0">
      <selection activeCell="F15" sqref="F15:H15"/>
    </sheetView>
  </sheetViews>
  <sheetFormatPr defaultRowHeight="12.75"/>
  <cols>
    <col min="1" max="1" width="3.140625" customWidth="1"/>
    <col min="2" max="2" width="4.140625" bestFit="1" customWidth="1"/>
    <col min="3" max="3" width="4.5703125" customWidth="1"/>
    <col min="4" max="4" width="17.7109375" customWidth="1"/>
    <col min="5" max="5" width="2.7109375" customWidth="1"/>
    <col min="6" max="6" width="2.85546875" customWidth="1"/>
    <col min="7" max="7" width="12.7109375" customWidth="1"/>
    <col min="8" max="8" width="13.5703125" customWidth="1"/>
    <col min="9" max="9" width="1.7109375" customWidth="1"/>
    <col min="10" max="10" width="5.28515625" customWidth="1"/>
    <col min="11" max="11" width="12.7109375" customWidth="1"/>
    <col min="12" max="12" width="13.5703125" customWidth="1"/>
    <col min="14" max="14" width="10.140625" bestFit="1" customWidth="1"/>
  </cols>
  <sheetData>
    <row r="1" spans="1:14" ht="18">
      <c r="A1" s="226" t="s">
        <v>22</v>
      </c>
      <c r="B1" s="227"/>
      <c r="C1" s="227"/>
      <c r="D1" s="227"/>
      <c r="E1" s="227"/>
      <c r="F1" s="227"/>
      <c r="G1" s="227"/>
      <c r="H1" s="227"/>
      <c r="I1" s="227"/>
      <c r="J1" s="227"/>
      <c r="K1" s="227"/>
      <c r="L1" s="227"/>
    </row>
    <row r="2" spans="1:14">
      <c r="A2" s="228"/>
      <c r="B2" s="228"/>
      <c r="C2" s="228"/>
      <c r="D2" s="228"/>
      <c r="E2" s="108"/>
      <c r="F2" s="108"/>
      <c r="G2" s="108"/>
      <c r="H2" s="108"/>
      <c r="I2" s="108"/>
      <c r="J2" s="108"/>
      <c r="K2" s="108"/>
      <c r="L2" s="114"/>
      <c r="N2" s="52" t="s">
        <v>49</v>
      </c>
    </row>
    <row r="3" spans="1:14">
      <c r="A3" s="108"/>
      <c r="B3" s="108"/>
      <c r="C3" s="108"/>
      <c r="D3" s="108"/>
      <c r="E3" s="108"/>
      <c r="F3" s="108"/>
      <c r="G3" s="108"/>
      <c r="H3" s="108"/>
      <c r="I3" s="108"/>
      <c r="J3" s="108"/>
      <c r="K3" s="108"/>
      <c r="L3" s="108"/>
      <c r="N3" s="52" t="s">
        <v>79</v>
      </c>
    </row>
    <row r="4" spans="1:14">
      <c r="A4" s="115"/>
      <c r="B4" s="115"/>
      <c r="C4" s="115"/>
      <c r="D4" s="115"/>
      <c r="E4" s="115"/>
      <c r="F4" s="108"/>
      <c r="G4" s="116" t="s">
        <v>21</v>
      </c>
      <c r="H4" s="109">
        <v>41438</v>
      </c>
      <c r="I4" s="108"/>
      <c r="J4" s="108"/>
      <c r="K4" s="117" t="s">
        <v>20</v>
      </c>
      <c r="L4" s="118">
        <f>H4-WEEKDAY(H4,1)+2</f>
        <v>41435</v>
      </c>
      <c r="N4" s="52" t="s">
        <v>50</v>
      </c>
    </row>
    <row r="5" spans="1:14">
      <c r="B5" s="4"/>
      <c r="C5" s="4"/>
      <c r="D5" s="4"/>
      <c r="E5" s="4"/>
      <c r="F5" s="4"/>
      <c r="G5" s="4"/>
      <c r="H5" s="4"/>
      <c r="I5" s="4"/>
      <c r="J5" s="4"/>
      <c r="K5" s="4"/>
      <c r="L5" s="4"/>
    </row>
    <row r="6" spans="1:14" ht="12.75" customHeight="1">
      <c r="A6" s="232">
        <f>H4</f>
        <v>41438</v>
      </c>
      <c r="B6" s="232"/>
      <c r="C6" s="232"/>
      <c r="D6" s="232"/>
      <c r="H6" s="32"/>
      <c r="I6" s="4"/>
      <c r="J6" s="4"/>
      <c r="K6" s="4"/>
      <c r="L6" s="4"/>
      <c r="N6" s="126" t="s">
        <v>80</v>
      </c>
    </row>
    <row r="7" spans="1:14" ht="12.75" customHeight="1">
      <c r="A7" s="232"/>
      <c r="B7" s="232"/>
      <c r="C7" s="232"/>
      <c r="D7" s="232"/>
      <c r="H7" s="32"/>
      <c r="I7" s="4"/>
      <c r="J7" s="4"/>
      <c r="K7" s="4"/>
      <c r="L7" s="4"/>
      <c r="N7" s="126" t="s">
        <v>82</v>
      </c>
    </row>
    <row r="8" spans="1:14" ht="12.75" customHeight="1">
      <c r="A8" s="229" t="str">
        <f>TEXT(theDate,"ddd, mmm d")&amp;"  -  "&amp;TEXT(theDate+6,"ddd, mmm d")</f>
        <v>seg, jun 10  -  dom, jun 16</v>
      </c>
      <c r="B8" s="229"/>
      <c r="C8" s="229"/>
      <c r="D8" s="229"/>
      <c r="E8" s="231"/>
      <c r="H8" s="33"/>
      <c r="I8" s="4"/>
      <c r="J8" s="4"/>
      <c r="K8" s="4"/>
      <c r="L8" s="4"/>
    </row>
    <row r="9" spans="1:14" ht="12.75" customHeight="1">
      <c r="A9" s="230"/>
      <c r="B9" s="230"/>
      <c r="C9" s="230"/>
      <c r="D9" s="230"/>
      <c r="E9" s="231"/>
      <c r="H9" s="34"/>
    </row>
    <row r="10" spans="1:14" ht="12.75" customHeight="1">
      <c r="D10" s="48" t="str">
        <f>"Semana/dia"&amp;TEXT(1+INT((theDate-DATE(YEAR(theDate+4-WEEKDAY(theDate+6)),1,5)+WEEKDAY(DATE(YEAR(theDate+4-WEEKDAY(theDate+6)),1,3)))/7),"00")&amp;"-"&amp;WEEKDAY(theDate,2)&amp;" à "&amp;"Semana/dia"&amp;TEXT(1+INT((theDate+6-DATE(YEAR(theDate+6+4-WEEKDAY(theDate+6+6)),1,5)+WEEKDAY(DATE(YEAR(theDate+6+4-WEEKDAY(theDate+6+6)),1,3)))/7),"00")&amp;"-"&amp;WEEKDAY(theDate+6,2)</f>
        <v>Semana/dia24-1 à Semana/dia24-7</v>
      </c>
      <c r="F10" s="47"/>
      <c r="G10" s="47"/>
    </row>
    <row r="11" spans="1:14" ht="12.75" customHeight="1"/>
    <row r="13" spans="1:14" ht="14.1" customHeight="1">
      <c r="A13" s="233" t="s">
        <v>3</v>
      </c>
      <c r="B13" s="233"/>
      <c r="C13" s="233"/>
      <c r="D13" s="233"/>
      <c r="E13" s="44"/>
      <c r="F13" s="216">
        <f>theDate</f>
        <v>41435</v>
      </c>
      <c r="G13" s="216"/>
      <c r="H13" s="119">
        <f>theDate</f>
        <v>41435</v>
      </c>
      <c r="I13" s="44"/>
      <c r="J13" s="216">
        <f>theDate+3</f>
        <v>41438</v>
      </c>
      <c r="K13" s="216"/>
      <c r="L13" s="119">
        <f>theDate+3</f>
        <v>41438</v>
      </c>
    </row>
    <row r="14" spans="1:14" ht="12.75" customHeight="1">
      <c r="A14" s="223"/>
      <c r="B14" s="223"/>
      <c r="C14" s="223"/>
      <c r="D14" s="223"/>
      <c r="F14" s="217"/>
      <c r="G14" s="217"/>
      <c r="H14" s="217"/>
      <c r="J14" s="217" t="str">
        <f>IF(ISERROR(MATCH(L13,arr_eventdate,0)),"",INDEX(arr_event,MATCH(L13,arr_eventdate,0)))</f>
        <v/>
      </c>
      <c r="K14" s="217"/>
      <c r="L14" s="217"/>
    </row>
    <row r="15" spans="1:14" ht="12.75" customHeight="1">
      <c r="A15" s="223"/>
      <c r="B15" s="223"/>
      <c r="C15" s="223"/>
      <c r="D15" s="223"/>
      <c r="F15" s="218" t="s">
        <v>127</v>
      </c>
      <c r="G15" s="218"/>
      <c r="H15" s="218"/>
      <c r="J15" s="215" t="str">
        <f ca="1">IF(ISERROR(OFFSET(arr_eventdate,-1+MATCH(L13,arr_eventdate,0)+MATCH(L13,OFFSET(arr_eventdate,MATCH(L13,arr_eventdate,0),0,1000,1),0),-5,1,1)),"",OFFSET(arr_eventdate,-1+MATCH(L13,arr_eventdate,0)+MATCH(L13,OFFSET(arr_eventdate,MATCH(L13,arr_eventdate,0),0,1000,1),0),-5,1,1))</f>
        <v/>
      </c>
      <c r="K15" s="215"/>
      <c r="L15" s="215"/>
      <c r="N15" s="41"/>
    </row>
    <row r="16" spans="1:14" ht="12.75" customHeight="1">
      <c r="A16" s="223"/>
      <c r="B16" s="223"/>
      <c r="C16" s="223"/>
      <c r="D16" s="223"/>
      <c r="F16" s="215" t="str">
        <f ca="1">IF(ISERROR(OFFSET(arr_eventdate,-1+MATCH(H13,arr_eventdate,0)+MATCH(H13,OFFSET(arr_eventdate,MATCH(H13,arr_eventdate,0),0,1000,1),0)+MATCH(H13,OFFSET(arr_eventdate,MATCH(H13,arr_eventdate,0)+MATCH(H13,OFFSET(arr_eventdate,MATCH(H13,arr_eventdate,0),0,1000,1),0),0,1000,1),0),-5,1,1)),"",OFFSET(arr_eventdate,-1+MATCH(H13,arr_eventdate,0)+MATCH(H13,OFFSET(arr_eventdate,MATCH(H13,arr_eventdate,0),0,1000,1),0)+MATCH(H13,OFFSET(arr_eventdate,MATCH(H13,arr_eventdate,0)+MATCH(H13,OFFSET(arr_eventdate,MATCH(H13,arr_eventdate,0),0,1000,1),0),0,1000,1),0),-5,1,1))</f>
        <v/>
      </c>
      <c r="G16" s="215"/>
      <c r="H16" s="215"/>
      <c r="J16" s="215" t="str">
        <f ca="1">IF(ISERROR(OFFSET(arr_eventdate,-1+MATCH(L13,arr_eventdate,0)+MATCH(L13,OFFSET(arr_eventdate,MATCH(L13,arr_eventdate,0),0,1000,1),0)+MATCH(L13,OFFSET(arr_eventdate,MATCH(L13,arr_eventdate,0)+MATCH(L13,OFFSET(arr_eventdate,MATCH(L13,arr_eventdate,0),0,1000,1),0),0,1000,1),0),-5,1,1)),"",OFFSET(arr_eventdate,-1+MATCH(L13,arr_eventdate,0)+MATCH(L13,OFFSET(arr_eventdate,MATCH(L13,arr_eventdate,0),0,1000,1),0)+MATCH(L13,OFFSET(arr_eventdate,MATCH(L13,arr_eventdate,0)+MATCH(L13,OFFSET(arr_eventdate,MATCH(L13,arr_eventdate,0),0,1000,1),0),0,1000,1),0),-5,1,1))</f>
        <v/>
      </c>
      <c r="K16" s="215"/>
      <c r="L16" s="215"/>
      <c r="N16" s="41"/>
    </row>
    <row r="17" spans="1:14" ht="12.75" customHeight="1">
      <c r="A17" s="223"/>
      <c r="B17" s="223"/>
      <c r="C17" s="223"/>
      <c r="D17" s="223"/>
      <c r="F17" s="49">
        <v>8</v>
      </c>
      <c r="G17" s="211" t="s">
        <v>125</v>
      </c>
      <c r="H17" s="211"/>
      <c r="J17" s="49">
        <v>8</v>
      </c>
      <c r="K17" s="211" t="s">
        <v>125</v>
      </c>
      <c r="L17" s="211"/>
      <c r="N17" s="41"/>
    </row>
    <row r="18" spans="1:14" ht="12.75" customHeight="1">
      <c r="A18" s="223"/>
      <c r="B18" s="223"/>
      <c r="C18" s="223"/>
      <c r="D18" s="223"/>
      <c r="F18" s="49">
        <v>9</v>
      </c>
      <c r="G18" s="211" t="s">
        <v>126</v>
      </c>
      <c r="H18" s="211"/>
      <c r="J18" s="49">
        <v>9</v>
      </c>
      <c r="K18" s="211" t="s">
        <v>106</v>
      </c>
      <c r="L18" s="211"/>
      <c r="N18" s="50"/>
    </row>
    <row r="19" spans="1:14" ht="12.75" customHeight="1">
      <c r="A19" s="223"/>
      <c r="B19" s="223"/>
      <c r="C19" s="223"/>
      <c r="D19" s="223"/>
      <c r="F19" s="49">
        <v>10</v>
      </c>
      <c r="G19" s="212" t="s">
        <v>107</v>
      </c>
      <c r="H19" s="212"/>
      <c r="J19" s="49">
        <v>10</v>
      </c>
      <c r="K19" s="212" t="s">
        <v>107</v>
      </c>
      <c r="L19" s="212"/>
    </row>
    <row r="20" spans="1:14" ht="12.75" customHeight="1">
      <c r="A20" s="223"/>
      <c r="B20" s="223"/>
      <c r="C20" s="223"/>
      <c r="D20" s="223"/>
      <c r="F20" s="49">
        <v>11</v>
      </c>
      <c r="G20" s="211" t="s">
        <v>108</v>
      </c>
      <c r="H20" s="211"/>
      <c r="J20" s="49">
        <v>11</v>
      </c>
      <c r="K20" s="211" t="s">
        <v>108</v>
      </c>
      <c r="L20" s="211"/>
    </row>
    <row r="21" spans="1:14" ht="12.75" customHeight="1">
      <c r="A21" s="223"/>
      <c r="B21" s="223"/>
      <c r="C21" s="223"/>
      <c r="D21" s="223"/>
      <c r="F21" s="49">
        <v>12</v>
      </c>
      <c r="G21" s="211" t="s">
        <v>109</v>
      </c>
      <c r="H21" s="211"/>
      <c r="J21" s="49">
        <v>12</v>
      </c>
      <c r="K21" s="211" t="s">
        <v>127</v>
      </c>
      <c r="L21" s="211"/>
    </row>
    <row r="22" spans="1:14" ht="12.75" customHeight="1">
      <c r="A22" s="223"/>
      <c r="B22" s="223"/>
      <c r="C22" s="223"/>
      <c r="D22" s="223"/>
      <c r="F22" s="49">
        <v>1</v>
      </c>
      <c r="G22" s="211" t="s">
        <v>110</v>
      </c>
      <c r="H22" s="211"/>
      <c r="J22" s="49">
        <v>1</v>
      </c>
      <c r="K22" s="211" t="s">
        <v>128</v>
      </c>
      <c r="L22" s="211"/>
    </row>
    <row r="23" spans="1:14" ht="12.75" customHeight="1">
      <c r="A23" s="223"/>
      <c r="B23" s="223"/>
      <c r="C23" s="223"/>
      <c r="D23" s="223"/>
      <c r="F23" s="49">
        <v>2</v>
      </c>
      <c r="G23" s="212" t="s">
        <v>111</v>
      </c>
      <c r="H23" s="212"/>
      <c r="J23" s="49">
        <v>2</v>
      </c>
      <c r="K23" s="212" t="s">
        <v>111</v>
      </c>
      <c r="L23" s="212"/>
    </row>
    <row r="24" spans="1:14" ht="12.75" customHeight="1">
      <c r="A24" s="223"/>
      <c r="B24" s="223"/>
      <c r="C24" s="223"/>
      <c r="D24" s="223"/>
      <c r="F24" s="49">
        <v>3</v>
      </c>
      <c r="G24" s="211" t="s">
        <v>112</v>
      </c>
      <c r="H24" s="211"/>
      <c r="J24" s="49">
        <v>3</v>
      </c>
      <c r="K24" s="211" t="s">
        <v>112</v>
      </c>
      <c r="L24" s="211"/>
    </row>
    <row r="25" spans="1:14" ht="12.75" customHeight="1">
      <c r="A25" s="223"/>
      <c r="B25" s="223"/>
      <c r="C25" s="223"/>
      <c r="D25" s="223"/>
      <c r="F25" s="49">
        <v>4</v>
      </c>
      <c r="G25" s="211" t="s">
        <v>113</v>
      </c>
      <c r="H25" s="211"/>
      <c r="J25" s="49">
        <v>4</v>
      </c>
      <c r="K25" s="211" t="s">
        <v>113</v>
      </c>
      <c r="L25" s="211"/>
    </row>
    <row r="26" spans="1:14" ht="12.75" customHeight="1">
      <c r="A26" s="223"/>
      <c r="B26" s="223"/>
      <c r="C26" s="223"/>
      <c r="D26" s="223"/>
      <c r="F26" s="49">
        <v>5</v>
      </c>
      <c r="G26" s="214" t="s">
        <v>114</v>
      </c>
      <c r="H26" s="212"/>
      <c r="J26" s="49">
        <v>5</v>
      </c>
      <c r="K26" s="214" t="s">
        <v>114</v>
      </c>
      <c r="L26" s="212"/>
    </row>
    <row r="27" spans="1:14" ht="12.75" customHeight="1">
      <c r="F27" s="49">
        <v>6</v>
      </c>
      <c r="G27" s="211"/>
      <c r="H27" s="211"/>
      <c r="J27" s="49">
        <v>6</v>
      </c>
      <c r="K27" s="43"/>
      <c r="L27" s="43"/>
    </row>
    <row r="28" spans="1:14" ht="12.75" customHeight="1">
      <c r="A28" s="120" t="s">
        <v>2</v>
      </c>
      <c r="B28" s="121" t="s">
        <v>1</v>
      </c>
      <c r="C28" s="225" t="s">
        <v>4</v>
      </c>
      <c r="D28" s="225"/>
      <c r="F28" s="49"/>
      <c r="G28" s="211"/>
      <c r="H28" s="211"/>
      <c r="J28" s="49"/>
      <c r="K28" s="43"/>
      <c r="L28" s="43"/>
    </row>
    <row r="29" spans="1:14" ht="12.75" customHeight="1">
      <c r="A29" s="35"/>
      <c r="B29" s="36"/>
      <c r="C29" s="40"/>
      <c r="D29" s="37"/>
    </row>
    <row r="30" spans="1:14" ht="12.75" customHeight="1">
      <c r="A30" s="35"/>
      <c r="B30" s="36"/>
      <c r="C30" s="38"/>
      <c r="D30" s="39"/>
      <c r="F30" s="216">
        <f>theDate+1</f>
        <v>41436</v>
      </c>
      <c r="G30" s="216"/>
      <c r="H30" s="119">
        <f>theDate+1</f>
        <v>41436</v>
      </c>
      <c r="J30" s="216">
        <f>theDate+4</f>
        <v>41439</v>
      </c>
      <c r="K30" s="216"/>
      <c r="L30" s="119">
        <f>theDate+4</f>
        <v>41439</v>
      </c>
    </row>
    <row r="31" spans="1:14" ht="12.75" customHeight="1">
      <c r="A31" s="35"/>
      <c r="B31" s="36"/>
      <c r="C31" s="38"/>
      <c r="D31" s="39"/>
      <c r="F31" s="217" t="str">
        <f>IF(ISERROR(MATCH(H30,arr_eventdate,0)),"",INDEX(arr_event,MATCH(H30,arr_eventdate,0)))</f>
        <v/>
      </c>
      <c r="G31" s="217"/>
      <c r="H31" s="217"/>
      <c r="J31" s="217" t="str">
        <f>IF(ISERROR(MATCH(L30,arr_eventdate,0)),"",INDEX(arr_event,MATCH(L30,arr_eventdate,0)))</f>
        <v/>
      </c>
      <c r="K31" s="217"/>
      <c r="L31" s="217"/>
    </row>
    <row r="32" spans="1:14" ht="12.75" customHeight="1">
      <c r="A32" s="35"/>
      <c r="B32" s="36"/>
      <c r="C32" s="38"/>
      <c r="D32" s="39"/>
      <c r="F32" s="215" t="str">
        <f ca="1">IF(ISERROR(OFFSET(arr_eventdate,-1+MATCH(H30,arr_eventdate,0)+MATCH(H30,OFFSET(arr_eventdate,MATCH(H30,arr_eventdate,0),0,1000,1),0),-5,1,1)),"",OFFSET(arr_eventdate,-1+MATCH(H30,arr_eventdate,0)+MATCH(H30,OFFSET(arr_eventdate,MATCH(H30,arr_eventdate,0),0,1000,1),0),-5,1,1))</f>
        <v/>
      </c>
      <c r="G32" s="215"/>
      <c r="H32" s="215"/>
      <c r="J32" s="215" t="str">
        <f ca="1">IF(ISERROR(OFFSET(arr_eventdate,-1+MATCH(L30,arr_eventdate,0)+MATCH(L30,OFFSET(arr_eventdate,MATCH(L30,arr_eventdate,0),0,1000,1),0),-5,1,1)),"",OFFSET(arr_eventdate,-1+MATCH(L30,arr_eventdate,0)+MATCH(L30,OFFSET(arr_eventdate,MATCH(L30,arr_eventdate,0),0,1000,1),0),-5,1,1))</f>
        <v/>
      </c>
      <c r="K32" s="215"/>
      <c r="L32" s="215"/>
    </row>
    <row r="33" spans="1:12" ht="12.75" customHeight="1">
      <c r="A33" s="35"/>
      <c r="B33" s="36"/>
      <c r="C33" s="38"/>
      <c r="D33" s="39"/>
      <c r="F33" s="215" t="str">
        <f ca="1">IF(ISERROR(OFFSET(arr_eventdate,-1+MATCH(H30,arr_eventdate,0)+MATCH(H30,OFFSET(arr_eventdate,MATCH(H30,arr_eventdate,0),0,1000,1),0)+MATCH(H30,OFFSET(arr_eventdate,MATCH(H30,arr_eventdate,0)+MATCH(H30,OFFSET(arr_eventdate,MATCH(H30,arr_eventdate,0),0,1000,1),0),0,1000,1),0),-5,1,1)),"",OFFSET(arr_eventdate,-1+MATCH(H30,arr_eventdate,0)+MATCH(H30,OFFSET(arr_eventdate,MATCH(H30,arr_eventdate,0),0,1000,1),0)+MATCH(H30,OFFSET(arr_eventdate,MATCH(H30,arr_eventdate,0)+MATCH(H30,OFFSET(arr_eventdate,MATCH(H30,arr_eventdate,0),0,1000,1),0),0,1000,1),0),-5,1,1))</f>
        <v/>
      </c>
      <c r="G33" s="215"/>
      <c r="H33" s="215"/>
      <c r="J33" s="215" t="str">
        <f ca="1">IF(ISERROR(OFFSET(arr_eventdate,-1+MATCH(L30,arr_eventdate,0)+MATCH(L30,OFFSET(arr_eventdate,MATCH(L30,arr_eventdate,0),0,1000,1),0)+MATCH(L30,OFFSET(arr_eventdate,MATCH(L30,arr_eventdate,0)+MATCH(L30,OFFSET(arr_eventdate,MATCH(L30,arr_eventdate,0),0,1000,1),0),0,1000,1),0),-5,1,1)),"",OFFSET(arr_eventdate,-1+MATCH(L30,arr_eventdate,0)+MATCH(L30,OFFSET(arr_eventdate,MATCH(L30,arr_eventdate,0),0,1000,1),0)+MATCH(L30,OFFSET(arr_eventdate,MATCH(L30,arr_eventdate,0)+MATCH(L30,OFFSET(arr_eventdate,MATCH(L30,arr_eventdate,0),0,1000,1),0),0,1000,1),0),-5,1,1))</f>
        <v/>
      </c>
      <c r="K33" s="215"/>
      <c r="L33" s="215"/>
    </row>
    <row r="34" spans="1:12" ht="12.75" customHeight="1">
      <c r="A34" s="35"/>
      <c r="B34" s="36"/>
      <c r="C34" s="38"/>
      <c r="D34" s="39"/>
      <c r="F34" s="49">
        <v>8</v>
      </c>
      <c r="G34" s="211" t="s">
        <v>125</v>
      </c>
      <c r="H34" s="211"/>
      <c r="J34" s="49">
        <v>8</v>
      </c>
      <c r="K34" s="211" t="s">
        <v>122</v>
      </c>
      <c r="L34" s="211"/>
    </row>
    <row r="35" spans="1:12" ht="12.75" customHeight="1">
      <c r="A35" s="35"/>
      <c r="B35" s="36"/>
      <c r="C35" s="38"/>
      <c r="D35" s="39"/>
      <c r="F35" s="49">
        <v>9</v>
      </c>
      <c r="G35" s="211" t="s">
        <v>126</v>
      </c>
      <c r="H35" s="211"/>
      <c r="J35" s="49">
        <v>9</v>
      </c>
      <c r="K35" s="211" t="s">
        <v>123</v>
      </c>
      <c r="L35" s="211"/>
    </row>
    <row r="36" spans="1:12" ht="12.75" customHeight="1">
      <c r="A36" s="35"/>
      <c r="B36" s="36"/>
      <c r="C36" s="38"/>
      <c r="D36" s="39"/>
      <c r="F36" s="49">
        <v>10</v>
      </c>
      <c r="G36" s="212" t="s">
        <v>107</v>
      </c>
      <c r="H36" s="212"/>
      <c r="J36" s="49">
        <v>10</v>
      </c>
      <c r="K36" s="212" t="s">
        <v>107</v>
      </c>
      <c r="L36" s="212"/>
    </row>
    <row r="37" spans="1:12" ht="12.75" customHeight="1">
      <c r="A37" s="35"/>
      <c r="B37" s="36"/>
      <c r="C37" s="38"/>
      <c r="D37" s="39"/>
      <c r="F37" s="49">
        <v>11</v>
      </c>
      <c r="G37" s="211" t="s">
        <v>108</v>
      </c>
      <c r="H37" s="211"/>
      <c r="J37" s="49">
        <v>11</v>
      </c>
      <c r="K37" s="211" t="s">
        <v>108</v>
      </c>
      <c r="L37" s="211"/>
    </row>
    <row r="38" spans="1:12" ht="12.75" customHeight="1">
      <c r="A38" s="35"/>
      <c r="B38" s="36"/>
      <c r="C38" s="38"/>
      <c r="D38" s="39"/>
      <c r="F38" s="49">
        <v>12</v>
      </c>
      <c r="G38" s="211" t="s">
        <v>109</v>
      </c>
      <c r="H38" s="211"/>
      <c r="J38" s="49">
        <v>12</v>
      </c>
      <c r="K38" s="211" t="s">
        <v>109</v>
      </c>
      <c r="L38" s="211"/>
    </row>
    <row r="39" spans="1:12" ht="12.75" customHeight="1">
      <c r="A39" s="35"/>
      <c r="B39" s="36"/>
      <c r="C39" s="38"/>
      <c r="D39" s="39"/>
      <c r="F39" s="49">
        <v>1</v>
      </c>
      <c r="G39" s="211" t="s">
        <v>129</v>
      </c>
      <c r="H39" s="211"/>
      <c r="J39" s="49">
        <v>1</v>
      </c>
      <c r="K39" s="211" t="s">
        <v>129</v>
      </c>
      <c r="L39" s="211"/>
    </row>
    <row r="40" spans="1:12" ht="12.75" customHeight="1">
      <c r="A40" s="35"/>
      <c r="B40" s="36"/>
      <c r="C40" s="38"/>
      <c r="D40" s="39"/>
      <c r="F40" s="49">
        <v>2</v>
      </c>
      <c r="G40" s="212" t="s">
        <v>111</v>
      </c>
      <c r="H40" s="212"/>
      <c r="J40" s="49">
        <v>2</v>
      </c>
      <c r="K40" s="212" t="s">
        <v>111</v>
      </c>
      <c r="L40" s="212"/>
    </row>
    <row r="41" spans="1:12" ht="12.75" customHeight="1">
      <c r="A41" s="35"/>
      <c r="B41" s="36"/>
      <c r="C41" s="38"/>
      <c r="D41" s="39"/>
      <c r="F41" s="49">
        <v>3</v>
      </c>
      <c r="G41" s="211" t="s">
        <v>112</v>
      </c>
      <c r="H41" s="211"/>
      <c r="J41" s="49">
        <v>3</v>
      </c>
      <c r="K41" s="211" t="s">
        <v>112</v>
      </c>
      <c r="L41" s="211"/>
    </row>
    <row r="42" spans="1:12" ht="12.75" customHeight="1">
      <c r="A42" s="35"/>
      <c r="B42" s="36"/>
      <c r="C42" s="38"/>
      <c r="D42" s="39"/>
      <c r="F42" s="49">
        <v>4</v>
      </c>
      <c r="G42" s="211" t="s">
        <v>113</v>
      </c>
      <c r="H42" s="211"/>
      <c r="J42" s="49">
        <v>4</v>
      </c>
      <c r="K42" s="211" t="s">
        <v>113</v>
      </c>
      <c r="L42" s="211"/>
    </row>
    <row r="43" spans="1:12" ht="12.75" customHeight="1">
      <c r="A43" s="35"/>
      <c r="B43" s="36"/>
      <c r="C43" s="38"/>
      <c r="D43" s="39"/>
      <c r="F43" s="49">
        <v>5</v>
      </c>
      <c r="G43" s="214" t="s">
        <v>114</v>
      </c>
      <c r="H43" s="212"/>
      <c r="J43" s="49">
        <v>5</v>
      </c>
      <c r="K43" s="214" t="s">
        <v>114</v>
      </c>
      <c r="L43" s="212"/>
    </row>
    <row r="44" spans="1:12" ht="12.75" customHeight="1">
      <c r="A44" s="35"/>
      <c r="B44" s="36"/>
      <c r="C44" s="38"/>
      <c r="D44" s="39"/>
      <c r="F44" s="49">
        <v>6</v>
      </c>
      <c r="G44" s="43"/>
      <c r="H44" s="43"/>
      <c r="J44" s="49">
        <v>6</v>
      </c>
      <c r="K44" s="211" t="s">
        <v>124</v>
      </c>
      <c r="L44" s="211"/>
    </row>
    <row r="45" spans="1:12" ht="12.75" customHeight="1">
      <c r="A45" s="35"/>
      <c r="B45" s="36"/>
      <c r="C45" s="38"/>
      <c r="D45" s="39"/>
      <c r="F45" s="49"/>
      <c r="G45" s="43"/>
      <c r="H45" s="43"/>
      <c r="J45" s="49"/>
      <c r="K45" s="43"/>
      <c r="L45" s="43"/>
    </row>
    <row r="46" spans="1:12" ht="12.75" customHeight="1">
      <c r="A46" s="35"/>
      <c r="B46" s="36"/>
      <c r="C46" s="38"/>
      <c r="D46" s="39"/>
    </row>
    <row r="47" spans="1:12" ht="12.75" customHeight="1">
      <c r="A47" s="35"/>
      <c r="B47" s="36"/>
      <c r="C47" s="38"/>
      <c r="D47" s="39"/>
      <c r="F47" s="216">
        <f>theDate+2</f>
        <v>41437</v>
      </c>
      <c r="G47" s="216"/>
      <c r="H47" s="119">
        <f>theDate+2</f>
        <v>41437</v>
      </c>
      <c r="J47" s="216">
        <f>theDate+5</f>
        <v>41440</v>
      </c>
      <c r="K47" s="216"/>
      <c r="L47" s="119">
        <f>theDate+5</f>
        <v>41440</v>
      </c>
    </row>
    <row r="48" spans="1:12" ht="12.75" customHeight="1">
      <c r="A48" s="35"/>
      <c r="B48" s="36"/>
      <c r="C48" s="38"/>
      <c r="D48" s="39"/>
      <c r="F48" s="217" t="str">
        <f>IF(ISERROR(MATCH(H47,arr_eventdate,0)),"",INDEX(arr_event,MATCH(H47,arr_eventdate,0)))</f>
        <v>Dia dos Namorados</v>
      </c>
      <c r="G48" s="217"/>
      <c r="H48" s="217"/>
      <c r="J48" s="217" t="str">
        <f>IF(ISERROR(MATCH(L47,arr_eventdate,0)),"",INDEX(arr_event,MATCH(L47,arr_eventdate,0)))</f>
        <v/>
      </c>
      <c r="K48" s="217"/>
      <c r="L48" s="217"/>
    </row>
    <row r="49" spans="1:12" ht="12.75" customHeight="1">
      <c r="F49" s="215" t="str">
        <f ca="1">IF(ISERROR(OFFSET(arr_eventdate,-1+MATCH(H47,arr_eventdate,0)+MATCH(H47,OFFSET(arr_eventdate,MATCH(H47,arr_eventdate,0),0,1000,1),0),-5,1,1)),"",OFFSET(arr_eventdate,-1+MATCH(H47,arr_eventdate,0)+MATCH(H47,OFFSET(arr_eventdate,MATCH(H47,arr_eventdate,0),0,1000,1),0),-5,1,1))</f>
        <v/>
      </c>
      <c r="G49" s="215"/>
      <c r="H49" s="215"/>
      <c r="J49" s="215" t="str">
        <f ca="1">IF(ISERROR(OFFSET(arr_eventdate,-1+MATCH(L47,arr_eventdate,0)+MATCH(L47,OFFSET(arr_eventdate,MATCH(L47,arr_eventdate,0),0,1000,1),0),-5,1,1)),"",OFFSET(arr_eventdate,-1+MATCH(L47,arr_eventdate,0)+MATCH(L47,OFFSET(arr_eventdate,MATCH(L47,arr_eventdate,0),0,1000,1),0),-5,1,1))</f>
        <v/>
      </c>
      <c r="K49" s="215"/>
      <c r="L49" s="215"/>
    </row>
    <row r="50" spans="1:12" ht="12.75" customHeight="1">
      <c r="A50" s="224" t="s">
        <v>12</v>
      </c>
      <c r="B50" s="224"/>
      <c r="C50" s="225" t="s">
        <v>5</v>
      </c>
      <c r="D50" s="225"/>
      <c r="F50" s="215" t="str">
        <f ca="1">IF(ISERROR(OFFSET(arr_eventdate,-1+MATCH(H47,arr_eventdate,0)+MATCH(H47,OFFSET(arr_eventdate,MATCH(H47,arr_eventdate,0),0,1000,1),0)+MATCH(H47,OFFSET(arr_eventdate,MATCH(H47,arr_eventdate,0)+MATCH(H47,OFFSET(arr_eventdate,MATCH(H47,arr_eventdate,0),0,1000,1),0),0,1000,1),0),-5,1,1)),"",OFFSET(arr_eventdate,-1+MATCH(H47,arr_eventdate,0)+MATCH(H47,OFFSET(arr_eventdate,MATCH(H47,arr_eventdate,0),0,1000,1),0)+MATCH(H47,OFFSET(arr_eventdate,MATCH(H47,arr_eventdate,0)+MATCH(H47,OFFSET(arr_eventdate,MATCH(H47,arr_eventdate,0),0,1000,1),0),0,1000,1),0),-5,1,1))</f>
        <v/>
      </c>
      <c r="G50" s="215"/>
      <c r="H50" s="215"/>
      <c r="J50" s="215" t="str">
        <f ca="1">IF(ISERROR(OFFSET(arr_eventdate,-1+MATCH(L47,arr_eventdate,0)+MATCH(L47,OFFSET(arr_eventdate,MATCH(L47,arr_eventdate,0),0,1000,1),0)+MATCH(L47,OFFSET(arr_eventdate,MATCH(L47,arr_eventdate,0)+MATCH(L47,OFFSET(arr_eventdate,MATCH(L47,arr_eventdate,0),0,1000,1),0),0,1000,1),0),-5,1,1)),"",OFFSET(arr_eventdate,-1+MATCH(L47,arr_eventdate,0)+MATCH(L47,OFFSET(arr_eventdate,MATCH(L47,arr_eventdate,0),0,1000,1),0)+MATCH(L47,OFFSET(arr_eventdate,MATCH(L47,arr_eventdate,0)+MATCH(L47,OFFSET(arr_eventdate,MATCH(L47,arr_eventdate,0),0,1000,1),0),0,1000,1),0),-5,1,1))</f>
        <v/>
      </c>
      <c r="K50" s="215"/>
      <c r="L50" s="215"/>
    </row>
    <row r="51" spans="1:12" ht="12.75" customHeight="1">
      <c r="A51" s="221"/>
      <c r="B51" s="222"/>
      <c r="C51" s="219"/>
      <c r="D51" s="220"/>
      <c r="F51" s="49">
        <v>8</v>
      </c>
      <c r="G51" s="211" t="s">
        <v>105</v>
      </c>
      <c r="H51" s="211"/>
      <c r="J51" s="213" t="s">
        <v>118</v>
      </c>
      <c r="K51" s="213"/>
      <c r="L51" s="213"/>
    </row>
    <row r="52" spans="1:12" ht="12.75" customHeight="1">
      <c r="A52" s="221"/>
      <c r="B52" s="222"/>
      <c r="C52" s="219"/>
      <c r="D52" s="220"/>
      <c r="F52" s="49">
        <v>9</v>
      </c>
      <c r="G52" s="211" t="s">
        <v>106</v>
      </c>
      <c r="H52" s="211"/>
      <c r="J52" s="213" t="s">
        <v>119</v>
      </c>
      <c r="K52" s="213"/>
      <c r="L52" s="213"/>
    </row>
    <row r="53" spans="1:12" ht="12.75" customHeight="1">
      <c r="A53" s="221"/>
      <c r="B53" s="222"/>
      <c r="C53" s="219"/>
      <c r="D53" s="220"/>
      <c r="F53" s="49">
        <v>10</v>
      </c>
      <c r="G53" s="212" t="s">
        <v>107</v>
      </c>
      <c r="H53" s="212"/>
      <c r="J53" s="213" t="s">
        <v>120</v>
      </c>
      <c r="K53" s="213"/>
      <c r="L53" s="213"/>
    </row>
    <row r="54" spans="1:12" ht="12.75" customHeight="1">
      <c r="A54" s="221"/>
      <c r="B54" s="222"/>
      <c r="C54" s="219"/>
      <c r="D54" s="220"/>
      <c r="F54" s="49">
        <v>11</v>
      </c>
      <c r="G54" s="211" t="s">
        <v>108</v>
      </c>
      <c r="H54" s="211"/>
      <c r="J54" s="213" t="s">
        <v>121</v>
      </c>
      <c r="K54" s="213"/>
      <c r="L54" s="213"/>
    </row>
    <row r="55" spans="1:12" ht="12.75" customHeight="1">
      <c r="A55" s="221"/>
      <c r="B55" s="222"/>
      <c r="C55" s="219"/>
      <c r="D55" s="220"/>
      <c r="F55" s="49">
        <v>12</v>
      </c>
      <c r="G55" s="211" t="s">
        <v>109</v>
      </c>
      <c r="H55" s="211"/>
    </row>
    <row r="56" spans="1:12" ht="12.75" customHeight="1">
      <c r="A56" s="221"/>
      <c r="B56" s="222"/>
      <c r="C56" s="219"/>
      <c r="D56" s="220"/>
      <c r="F56" s="49">
        <v>1</v>
      </c>
      <c r="G56" s="211" t="s">
        <v>110</v>
      </c>
      <c r="H56" s="211"/>
      <c r="J56" s="216">
        <f>theDate+6</f>
        <v>41441</v>
      </c>
      <c r="K56" s="216"/>
      <c r="L56" s="119">
        <f>theDate+6</f>
        <v>41441</v>
      </c>
    </row>
    <row r="57" spans="1:12" ht="12.75" customHeight="1">
      <c r="A57" s="221"/>
      <c r="B57" s="222"/>
      <c r="C57" s="219"/>
      <c r="D57" s="220"/>
      <c r="F57" s="49">
        <v>2</v>
      </c>
      <c r="G57" s="212" t="s">
        <v>111</v>
      </c>
      <c r="H57" s="212"/>
      <c r="J57" s="217" t="str">
        <f>IF(ISERROR(MATCH(L56,arr_eventdate,0)),"",INDEX(arr_event,MATCH(L56,arr_eventdate,0)))</f>
        <v/>
      </c>
      <c r="K57" s="217"/>
      <c r="L57" s="217"/>
    </row>
    <row r="58" spans="1:12" ht="12.75" customHeight="1">
      <c r="A58" s="221"/>
      <c r="B58" s="222"/>
      <c r="C58" s="219"/>
      <c r="D58" s="220"/>
      <c r="F58" s="49">
        <v>3</v>
      </c>
      <c r="G58" s="211" t="s">
        <v>112</v>
      </c>
      <c r="H58" s="211"/>
      <c r="J58" s="213" t="s">
        <v>115</v>
      </c>
      <c r="K58" s="213"/>
      <c r="L58" s="213"/>
    </row>
    <row r="59" spans="1:12" ht="12.75" customHeight="1">
      <c r="A59" s="221"/>
      <c r="B59" s="222"/>
      <c r="C59" s="219"/>
      <c r="D59" s="220"/>
      <c r="F59" s="49">
        <v>4</v>
      </c>
      <c r="G59" s="211" t="s">
        <v>113</v>
      </c>
      <c r="H59" s="211"/>
      <c r="J59" s="215" t="str">
        <f ca="1">IF(ISERROR(OFFSET(arr_eventdate,-1+MATCH(L56,arr_eventdate,0)+MATCH(L56,OFFSET(arr_eventdate,MATCH(L56,arr_eventdate,0),0,1000,1),0)+MATCH(L56,OFFSET(arr_eventdate,MATCH(L56,arr_eventdate,0)+MATCH(L56,OFFSET(arr_eventdate,MATCH(L56,arr_eventdate,0),0,1000,1),0),0,1000,1),0),-5,1,1)),"",OFFSET(arr_eventdate,-1+MATCH(L56,arr_eventdate,0)+MATCH(L56,OFFSET(arr_eventdate,MATCH(L56,arr_eventdate,0),0,1000,1),0)+MATCH(L56,OFFSET(arr_eventdate,MATCH(L56,arr_eventdate,0)+MATCH(L56,OFFSET(arr_eventdate,MATCH(L56,arr_eventdate,0),0,1000,1),0),0,1000,1),0),-5,1,1))</f>
        <v/>
      </c>
      <c r="K59" s="215"/>
      <c r="L59" s="215"/>
    </row>
    <row r="60" spans="1:12" ht="12.75" customHeight="1">
      <c r="A60" s="221"/>
      <c r="B60" s="222"/>
      <c r="C60" s="219"/>
      <c r="D60" s="220"/>
      <c r="F60" s="49">
        <v>5</v>
      </c>
      <c r="G60" s="214" t="s">
        <v>114</v>
      </c>
      <c r="H60" s="212"/>
      <c r="J60" s="213" t="s">
        <v>116</v>
      </c>
      <c r="K60" s="213"/>
      <c r="L60" s="213"/>
    </row>
    <row r="61" spans="1:12" ht="12.75" customHeight="1">
      <c r="A61" s="221"/>
      <c r="B61" s="222"/>
      <c r="C61" s="219"/>
      <c r="D61" s="220"/>
      <c r="F61" s="49">
        <v>6</v>
      </c>
      <c r="G61" s="43"/>
      <c r="H61" s="43"/>
      <c r="J61" s="213" t="s">
        <v>117</v>
      </c>
      <c r="K61" s="213"/>
      <c r="L61" s="213"/>
    </row>
    <row r="62" spans="1:12" ht="12.75" customHeight="1">
      <c r="A62" s="221"/>
      <c r="B62" s="222"/>
      <c r="C62" s="219"/>
      <c r="D62" s="220"/>
      <c r="F62" s="49"/>
      <c r="G62" s="43"/>
      <c r="H62" s="43"/>
      <c r="J62" s="43"/>
      <c r="K62" s="43"/>
      <c r="L62" s="43"/>
    </row>
  </sheetData>
  <mergeCells count="133">
    <mergeCell ref="A18:D18"/>
    <mergeCell ref="A19:D19"/>
    <mergeCell ref="A50:B50"/>
    <mergeCell ref="C28:D28"/>
    <mergeCell ref="A23:D23"/>
    <mergeCell ref="A21:D21"/>
    <mergeCell ref="A26:D26"/>
    <mergeCell ref="A25:D25"/>
    <mergeCell ref="A1:L1"/>
    <mergeCell ref="A2:D2"/>
    <mergeCell ref="A14:D14"/>
    <mergeCell ref="A15:D15"/>
    <mergeCell ref="C50:D50"/>
    <mergeCell ref="A20:D20"/>
    <mergeCell ref="A16:D16"/>
    <mergeCell ref="A22:D22"/>
    <mergeCell ref="A24:D24"/>
    <mergeCell ref="A17:D17"/>
    <mergeCell ref="K44:L44"/>
    <mergeCell ref="A8:D9"/>
    <mergeCell ref="E8:E9"/>
    <mergeCell ref="F13:G13"/>
    <mergeCell ref="A6:D7"/>
    <mergeCell ref="A13:D13"/>
    <mergeCell ref="A51:B51"/>
    <mergeCell ref="F31:H31"/>
    <mergeCell ref="F32:H32"/>
    <mergeCell ref="F33:H33"/>
    <mergeCell ref="C51:D51"/>
    <mergeCell ref="G37:H37"/>
    <mergeCell ref="G38:H38"/>
    <mergeCell ref="G39:H39"/>
    <mergeCell ref="G40:H40"/>
    <mergeCell ref="G41:H41"/>
    <mergeCell ref="G42:H42"/>
    <mergeCell ref="G43:H43"/>
    <mergeCell ref="G51:H51"/>
    <mergeCell ref="G36:H36"/>
    <mergeCell ref="F47:G47"/>
    <mergeCell ref="F50:H50"/>
    <mergeCell ref="G34:H34"/>
    <mergeCell ref="G35:H35"/>
    <mergeCell ref="A62:B62"/>
    <mergeCell ref="C62:D62"/>
    <mergeCell ref="J57:L57"/>
    <mergeCell ref="J58:L58"/>
    <mergeCell ref="J59:L59"/>
    <mergeCell ref="C57:D57"/>
    <mergeCell ref="A58:B58"/>
    <mergeCell ref="C58:D58"/>
    <mergeCell ref="A61:B61"/>
    <mergeCell ref="C61:D61"/>
    <mergeCell ref="A60:B60"/>
    <mergeCell ref="C60:D60"/>
    <mergeCell ref="A57:B57"/>
    <mergeCell ref="A59:B59"/>
    <mergeCell ref="C59:D59"/>
    <mergeCell ref="G58:H58"/>
    <mergeCell ref="G59:H59"/>
    <mergeCell ref="G60:H60"/>
    <mergeCell ref="C52:D52"/>
    <mergeCell ref="G52:H52"/>
    <mergeCell ref="G53:H53"/>
    <mergeCell ref="G54:H54"/>
    <mergeCell ref="G55:H55"/>
    <mergeCell ref="G56:H56"/>
    <mergeCell ref="G57:H57"/>
    <mergeCell ref="A54:B54"/>
    <mergeCell ref="C54:D54"/>
    <mergeCell ref="C53:D53"/>
    <mergeCell ref="A53:B53"/>
    <mergeCell ref="A56:B56"/>
    <mergeCell ref="C56:D56"/>
    <mergeCell ref="C55:D55"/>
    <mergeCell ref="A55:B55"/>
    <mergeCell ref="A52:B52"/>
    <mergeCell ref="J13:K13"/>
    <mergeCell ref="J30:K30"/>
    <mergeCell ref="J47:K47"/>
    <mergeCell ref="F14:H14"/>
    <mergeCell ref="F15:H15"/>
    <mergeCell ref="F16:H16"/>
    <mergeCell ref="J14:L14"/>
    <mergeCell ref="F48:H48"/>
    <mergeCell ref="F49:H49"/>
    <mergeCell ref="J48:L48"/>
    <mergeCell ref="J49:L49"/>
    <mergeCell ref="J31:L31"/>
    <mergeCell ref="J32:L32"/>
    <mergeCell ref="J33:L33"/>
    <mergeCell ref="F30:G30"/>
    <mergeCell ref="G25:H25"/>
    <mergeCell ref="G26:H26"/>
    <mergeCell ref="G17:H17"/>
    <mergeCell ref="G18:H18"/>
    <mergeCell ref="G19:H19"/>
    <mergeCell ref="G20:H20"/>
    <mergeCell ref="G21:H21"/>
    <mergeCell ref="J15:L15"/>
    <mergeCell ref="J16:L16"/>
    <mergeCell ref="K17:L17"/>
    <mergeCell ref="K18:L18"/>
    <mergeCell ref="K19:L19"/>
    <mergeCell ref="K20:L20"/>
    <mergeCell ref="K21:L21"/>
    <mergeCell ref="K22:L22"/>
    <mergeCell ref="K23:L23"/>
    <mergeCell ref="K24:L24"/>
    <mergeCell ref="K25:L25"/>
    <mergeCell ref="G22:H22"/>
    <mergeCell ref="G23:H23"/>
    <mergeCell ref="G24:H24"/>
    <mergeCell ref="J60:L60"/>
    <mergeCell ref="J61:L61"/>
    <mergeCell ref="J51:L51"/>
    <mergeCell ref="J52:L52"/>
    <mergeCell ref="J53:L53"/>
    <mergeCell ref="J54:L54"/>
    <mergeCell ref="K39:L39"/>
    <mergeCell ref="K40:L40"/>
    <mergeCell ref="K41:L41"/>
    <mergeCell ref="K42:L42"/>
    <mergeCell ref="K43:L43"/>
    <mergeCell ref="J50:L50"/>
    <mergeCell ref="J56:K56"/>
    <mergeCell ref="K26:L26"/>
    <mergeCell ref="K34:L34"/>
    <mergeCell ref="K35:L35"/>
    <mergeCell ref="K36:L36"/>
    <mergeCell ref="K37:L37"/>
    <mergeCell ref="K38:L38"/>
    <mergeCell ref="G27:H27"/>
    <mergeCell ref="G28:H28"/>
  </mergeCells>
  <phoneticPr fontId="0" type="noConversion"/>
  <pageMargins left="0.59055118110236227" right="0.23622047244094491" top="0.39370078740157483" bottom="0.19685039370078741" header="0.23622047244094491" footer="0.23622047244094491"/>
  <pageSetup orientation="portrait" r:id="rId1"/>
  <headerFooter scaleWithDoc="0" alignWithMargins="0">
    <oddFooter>&amp;LIEADP-ROBEN, emitido Em: &amp;D, &amp;T, Por: Marcos Albuquerque&amp;C&amp;G&amp;R1º SEC. MARCOS2ª SEC. RUTE</oddFooter>
  </headerFooter>
  <legacyDrawing r:id="rId2"/>
  <legacyDrawingHF r:id="rId3"/>
</worksheet>
</file>

<file path=xl/worksheets/sheet3.xml><?xml version="1.0" encoding="utf-8"?>
<worksheet xmlns="http://schemas.openxmlformats.org/spreadsheetml/2006/main" xmlns:r="http://schemas.openxmlformats.org/officeDocument/2006/relationships">
  <sheetPr>
    <pageSetUpPr fitToPage="1"/>
  </sheetPr>
  <dimension ref="A1:Q63"/>
  <sheetViews>
    <sheetView workbookViewId="0">
      <selection activeCell="F12" sqref="F12"/>
    </sheetView>
  </sheetViews>
  <sheetFormatPr defaultRowHeight="12.75"/>
  <cols>
    <col min="1" max="1" width="3.140625" style="62" customWidth="1"/>
    <col min="2" max="2" width="4.140625" style="62" bestFit="1" customWidth="1"/>
    <col min="3" max="3" width="4.5703125" style="62" customWidth="1"/>
    <col min="4" max="4" width="18.7109375" style="62" customWidth="1"/>
    <col min="5" max="5" width="2.7109375" style="62" customWidth="1"/>
    <col min="6" max="6" width="3.7109375" style="62" customWidth="1"/>
    <col min="7" max="7" width="4.28515625" style="62" customWidth="1"/>
    <col min="8" max="8" width="26.42578125" style="62" customWidth="1"/>
    <col min="9" max="9" width="1.7109375" style="62" customWidth="1"/>
    <col min="10" max="10" width="26.85546875" style="62" customWidth="1"/>
    <col min="11" max="16384" width="9.140625" style="62"/>
  </cols>
  <sheetData>
    <row r="1" spans="1:17" ht="18">
      <c r="A1" s="251" t="s">
        <v>75</v>
      </c>
      <c r="B1" s="227"/>
      <c r="C1" s="227"/>
      <c r="D1" s="227"/>
      <c r="E1" s="227"/>
      <c r="F1" s="227"/>
      <c r="G1" s="227"/>
      <c r="H1" s="227"/>
      <c r="I1" s="227"/>
      <c r="J1" s="227"/>
    </row>
    <row r="2" spans="1:17">
      <c r="A2"/>
      <c r="J2" s="64"/>
    </row>
    <row r="3" spans="1:17">
      <c r="L3" s="127" t="s">
        <v>77</v>
      </c>
      <c r="M3" s="110"/>
      <c r="N3" s="110"/>
      <c r="O3" s="110"/>
      <c r="P3" s="110"/>
      <c r="Q3" s="111"/>
    </row>
    <row r="4" spans="1:17">
      <c r="A4" s="78"/>
      <c r="B4" s="78"/>
      <c r="C4" s="106" t="s">
        <v>72</v>
      </c>
      <c r="D4" s="109">
        <v>41407</v>
      </c>
      <c r="F4" s="78"/>
      <c r="G4" s="78"/>
      <c r="H4" s="78"/>
      <c r="I4" s="78"/>
      <c r="J4" s="78"/>
      <c r="L4" s="128" t="s">
        <v>78</v>
      </c>
      <c r="M4" s="112"/>
      <c r="N4" s="112"/>
      <c r="O4" s="112"/>
      <c r="P4" s="112"/>
      <c r="Q4" s="113"/>
    </row>
    <row r="5" spans="1:17">
      <c r="B5" s="78"/>
      <c r="C5" s="78"/>
      <c r="D5" s="78"/>
      <c r="E5" s="78"/>
      <c r="F5" s="78"/>
      <c r="G5" s="78"/>
      <c r="H5" s="78"/>
      <c r="I5" s="78"/>
      <c r="J5" s="78"/>
    </row>
    <row r="6" spans="1:17" ht="12.75" customHeight="1">
      <c r="A6" s="252">
        <f>DAY(D4)</f>
        <v>13</v>
      </c>
      <c r="B6" s="252"/>
      <c r="C6" s="252"/>
      <c r="D6" s="254">
        <f>theDate</f>
        <v>41435</v>
      </c>
      <c r="E6" s="254"/>
      <c r="F6" s="254"/>
      <c r="G6" s="254"/>
      <c r="H6" s="79"/>
      <c r="I6" s="78"/>
      <c r="J6" s="78"/>
    </row>
    <row r="7" spans="1:17" ht="12.75" customHeight="1">
      <c r="A7" s="252"/>
      <c r="B7" s="252"/>
      <c r="C7" s="252"/>
      <c r="D7" s="254"/>
      <c r="E7" s="254"/>
      <c r="F7" s="254"/>
      <c r="G7" s="254"/>
      <c r="H7" s="79"/>
      <c r="I7" s="78"/>
      <c r="J7" s="78"/>
    </row>
    <row r="8" spans="1:17" ht="12.75" customHeight="1">
      <c r="A8" s="252"/>
      <c r="B8" s="252"/>
      <c r="C8" s="252"/>
      <c r="D8" s="255" t="str">
        <f>INDEX({"Domingo","Segunda","Terça","Quarta","Quinta","Sexta","Sábado"},WEEKDAY(D4))</f>
        <v>Segunda</v>
      </c>
      <c r="E8" s="255"/>
      <c r="F8" s="255"/>
      <c r="G8" s="80"/>
      <c r="H8" s="81"/>
      <c r="I8" s="78"/>
      <c r="J8" s="78"/>
    </row>
    <row r="9" spans="1:17" ht="12.75" customHeight="1">
      <c r="A9" s="253"/>
      <c r="B9" s="253"/>
      <c r="C9" s="253"/>
      <c r="D9" s="256"/>
      <c r="E9" s="256"/>
      <c r="F9" s="256"/>
      <c r="G9" s="80"/>
      <c r="H9" s="82"/>
    </row>
    <row r="10" spans="1:17" ht="12.75" customHeight="1">
      <c r="A10" s="249" t="str">
        <f>IF(ISERROR(MATCH(D4,arr_eventdate,0)),"",INDEX(arr_event,MATCH(D4,arr_eventdate,0)))</f>
        <v/>
      </c>
      <c r="B10" s="249"/>
      <c r="C10" s="249"/>
      <c r="D10" s="249"/>
      <c r="E10" s="257" t="str">
        <f>"W"&amp;TEXT(1+INT((D4-DATE(YEAR(D4+4-WEEKDAY(D4+6)),1,5)+WEEKDAY(DATE(YEAR(theDate+4-WEEKDAY(theDate+6)),1,3)))/7),"00")&amp;"-"&amp;WEEKDAY(theDate,2)</f>
        <v>W20-1</v>
      </c>
      <c r="F10" s="257"/>
    </row>
    <row r="11" spans="1:17">
      <c r="A11" s="249" t="str">
        <f ca="1">IF(ISERROR(OFFSET(arr_eventdate,-1+MATCH(D4,arr_eventdate,0)+MATCH(D4,OFFSET(arr_eventdate,MATCH(D4,arr_eventdate,0),0,1000,1),0),-5,1,1)),"",OFFSET(arr_eventdate,-1+MATCH(D4,arr_eventdate,0)+MATCH(D4,OFFSET(arr_eventdate,MATCH(D4,arr_eventdate,0),0,1000,1),0),-5,1,1))</f>
        <v/>
      </c>
      <c r="B11" s="249"/>
      <c r="C11" s="249"/>
      <c r="D11" s="249"/>
    </row>
    <row r="12" spans="1:17">
      <c r="A12" s="249" t="str">
        <f ca="1">IF(ISERROR(OFFSET(arr_eventdate,-1+MATCH(D4,arr_eventdate,0)+MATCH(D4,OFFSET(arr_eventdate,MATCH(D4,arr_eventdate,0),0,1000,1),0)+MATCH(D4,OFFSET(arr_eventdate,MATCH(D4,arr_eventdate,0)+MATCH(D4,OFFSET(arr_eventdate,MATCH(D4,arr_eventdate,0),0,1000,1),0),0,1000,1),0),-5,1,1)),"",OFFSET(arr_eventdate,-1+MATCH(D4,arr_eventdate,0)+MATCH(D4,OFFSET(arr_eventdate,MATCH(D4,arr_eventdate,0),0,1000,1),0)+MATCH(D4,OFFSET(arr_eventdate,MATCH(D4,arr_eventdate,0)+MATCH(D4,OFFSET(arr_eventdate,MATCH(D4,arr_eventdate,0),0,1000,1),0),0,1000,1),0),-5,1,1))</f>
        <v/>
      </c>
      <c r="B12" s="249"/>
      <c r="C12" s="249"/>
      <c r="D12" s="249"/>
    </row>
    <row r="13" spans="1:17">
      <c r="A13" s="83"/>
    </row>
    <row r="14" spans="1:17" ht="14.1" customHeight="1">
      <c r="A14" s="250" t="s">
        <v>62</v>
      </c>
      <c r="B14" s="250"/>
      <c r="C14" s="250"/>
      <c r="D14" s="250"/>
      <c r="E14" s="66"/>
      <c r="F14" s="69"/>
      <c r="G14" s="69"/>
      <c r="H14" s="69" t="s">
        <v>68</v>
      </c>
      <c r="I14" s="66"/>
      <c r="J14" s="84" t="s">
        <v>3</v>
      </c>
    </row>
    <row r="15" spans="1:17" ht="12.75" customHeight="1">
      <c r="A15" s="144" t="str">
        <f>IF(ISERROR(MATCH(theDate,arr_eventdate,0)),"",INDEX(arr_event,MATCH(theDate,arr_eventdate,0)))</f>
        <v/>
      </c>
      <c r="B15" s="144"/>
      <c r="C15" s="144"/>
      <c r="D15" s="144"/>
      <c r="F15" s="246">
        <v>7</v>
      </c>
      <c r="G15" s="85" t="s">
        <v>63</v>
      </c>
      <c r="H15" s="86"/>
      <c r="J15" s="86"/>
    </row>
    <row r="16" spans="1:17" ht="12.75" customHeight="1">
      <c r="A16" s="247" t="str">
        <f ca="1">IF(ISERROR(OFFSET(arr_eventdate,-1+MATCH(theDate,arr_eventdate,0)+MATCH(theDate,OFFSET(arr_eventdate,MATCH(theDate,arr_eventdate,0),0,1000,1),0),-3,1,1)),"",OFFSET(arr_eventdate,-1+MATCH(theDate,arr_eventdate,0)+MATCH(theDate,OFFSET(arr_eventdate,MATCH(theDate,arr_eventdate,0),0,1000,1),0),-3,1,1))</f>
        <v/>
      </c>
      <c r="B16" s="247"/>
      <c r="C16" s="247"/>
      <c r="D16" s="247"/>
      <c r="F16" s="239"/>
      <c r="G16" s="87" t="s">
        <v>64</v>
      </c>
      <c r="H16" s="88"/>
      <c r="J16" s="89"/>
    </row>
    <row r="17" spans="1:10" ht="12.75" customHeight="1">
      <c r="A17" s="247" t="str">
        <f ca="1">IF(ISERROR(OFFSET(arr_eventdate,-1+MATCH(theDate,arr_eventdate,0)+MATCH(theDate,OFFSET(arr_eventdate,MATCH(theDate,arr_eventdate,0),0,1000,1),0)+MATCH(theDate,OFFSET(arr_eventdate,MATCH(theDate,arr_eventdate,0)+MATCH(theDate,OFFSET(arr_eventdate,MATCH(theDate,arr_eventdate,0),0,1000,1),0),0,1000,1),0),-3,1,1)),"",OFFSET(arr_eventdate,-1+MATCH(theDate,arr_eventdate,0)+MATCH(theDate,OFFSET(arr_eventdate,MATCH(theDate,arr_eventdate,0),0,1000,1),0)+MATCH(theDate,OFFSET(arr_eventdate,MATCH(theDate,arr_eventdate,0)+MATCH(theDate,OFFSET(arr_eventdate,MATCH(theDate,arr_eventdate,0),0,1000,1),0),0,1000,1),0),-3,1,1))</f>
        <v/>
      </c>
      <c r="B17" s="247"/>
      <c r="C17" s="247"/>
      <c r="D17" s="247"/>
      <c r="F17" s="246">
        <f>IF(F15=12,1,F15+1)</f>
        <v>8</v>
      </c>
      <c r="G17" s="85" t="s">
        <v>63</v>
      </c>
      <c r="H17" s="86"/>
      <c r="J17" s="89"/>
    </row>
    <row r="18" spans="1:10" ht="12.75" customHeight="1">
      <c r="A18" s="248"/>
      <c r="B18" s="248"/>
      <c r="C18" s="248"/>
      <c r="D18" s="248"/>
      <c r="F18" s="246"/>
      <c r="G18" s="90" t="s">
        <v>65</v>
      </c>
      <c r="H18" s="89"/>
      <c r="J18" s="89"/>
    </row>
    <row r="19" spans="1:10" ht="12.75" customHeight="1">
      <c r="A19" s="247"/>
      <c r="B19" s="247"/>
      <c r="C19" s="247"/>
      <c r="D19" s="247"/>
      <c r="F19" s="240"/>
      <c r="G19" s="90" t="s">
        <v>64</v>
      </c>
      <c r="H19" s="89"/>
      <c r="J19" s="89"/>
    </row>
    <row r="20" spans="1:10" ht="12.75" customHeight="1">
      <c r="A20" s="247"/>
      <c r="B20" s="247"/>
      <c r="C20" s="247"/>
      <c r="D20" s="247"/>
      <c r="F20" s="240"/>
      <c r="G20" s="91" t="s">
        <v>66</v>
      </c>
      <c r="H20" s="92"/>
      <c r="J20" s="89"/>
    </row>
    <row r="21" spans="1:10" ht="12.75" customHeight="1">
      <c r="A21" s="247"/>
      <c r="B21" s="247"/>
      <c r="C21" s="247"/>
      <c r="D21" s="247"/>
      <c r="F21" s="238">
        <f>IF(F17=12,1,F17+1)</f>
        <v>9</v>
      </c>
      <c r="G21" s="93" t="s">
        <v>63</v>
      </c>
      <c r="H21" s="94"/>
      <c r="J21" s="89"/>
    </row>
    <row r="22" spans="1:10" ht="12.75" customHeight="1">
      <c r="A22" s="247"/>
      <c r="B22" s="247"/>
      <c r="C22" s="247"/>
      <c r="D22" s="247"/>
      <c r="F22" s="246"/>
      <c r="G22" s="90" t="s">
        <v>65</v>
      </c>
      <c r="H22" s="89"/>
      <c r="J22" s="89"/>
    </row>
    <row r="23" spans="1:10" ht="12.75" customHeight="1">
      <c r="A23" s="247"/>
      <c r="B23" s="247"/>
      <c r="C23" s="247"/>
      <c r="D23" s="247"/>
      <c r="F23" s="240"/>
      <c r="G23" s="90" t="s">
        <v>64</v>
      </c>
      <c r="H23" s="89"/>
      <c r="J23" s="89"/>
    </row>
    <row r="24" spans="1:10" ht="12.75" customHeight="1">
      <c r="F24" s="241"/>
      <c r="G24" s="95" t="s">
        <v>66</v>
      </c>
      <c r="H24" s="96"/>
      <c r="J24" s="89"/>
    </row>
    <row r="25" spans="1:10" ht="12.75" customHeight="1">
      <c r="F25" s="238">
        <f>IF(F21=12,1,F21+1)</f>
        <v>10</v>
      </c>
      <c r="G25" s="93" t="s">
        <v>63</v>
      </c>
      <c r="H25" s="94"/>
      <c r="J25" s="89"/>
    </row>
    <row r="26" spans="1:10" ht="12.75" customHeight="1">
      <c r="A26" s="71" t="s">
        <v>2</v>
      </c>
      <c r="B26" s="97" t="s">
        <v>1</v>
      </c>
      <c r="C26" s="244" t="s">
        <v>67</v>
      </c>
      <c r="D26" s="244"/>
      <c r="F26" s="246"/>
      <c r="G26" s="90" t="s">
        <v>65</v>
      </c>
      <c r="H26" s="89"/>
      <c r="J26" s="89"/>
    </row>
    <row r="27" spans="1:10" ht="12.75" customHeight="1">
      <c r="A27" s="98"/>
      <c r="B27" s="99"/>
      <c r="C27" s="100"/>
      <c r="D27" s="101"/>
      <c r="F27" s="240"/>
      <c r="G27" s="90" t="s">
        <v>64</v>
      </c>
      <c r="H27" s="89"/>
      <c r="J27" s="89"/>
    </row>
    <row r="28" spans="1:10" ht="12.75" customHeight="1">
      <c r="A28" s="98"/>
      <c r="B28" s="99"/>
      <c r="C28" s="102"/>
      <c r="D28" s="103"/>
      <c r="F28" s="241"/>
      <c r="G28" s="95" t="s">
        <v>66</v>
      </c>
      <c r="H28" s="96"/>
      <c r="J28" s="89"/>
    </row>
    <row r="29" spans="1:10" ht="12.75" customHeight="1">
      <c r="A29" s="98"/>
      <c r="B29" s="99"/>
      <c r="C29" s="102"/>
      <c r="D29" s="103"/>
      <c r="F29" s="238">
        <f>IF(F25=12,1,F25+1)</f>
        <v>11</v>
      </c>
      <c r="G29" s="93" t="s">
        <v>63</v>
      </c>
      <c r="H29" s="94"/>
      <c r="J29" s="89"/>
    </row>
    <row r="30" spans="1:10" ht="12.75" customHeight="1">
      <c r="A30" s="98"/>
      <c r="B30" s="99"/>
      <c r="C30" s="102"/>
      <c r="D30" s="103"/>
      <c r="F30" s="246"/>
      <c r="G30" s="90" t="s">
        <v>65</v>
      </c>
      <c r="H30" s="89"/>
      <c r="J30" s="89"/>
    </row>
    <row r="31" spans="1:10" ht="12.75" customHeight="1">
      <c r="A31" s="98"/>
      <c r="B31" s="99"/>
      <c r="C31" s="102"/>
      <c r="D31" s="103"/>
      <c r="F31" s="240"/>
      <c r="G31" s="90" t="s">
        <v>64</v>
      </c>
      <c r="H31" s="89"/>
      <c r="J31" s="89"/>
    </row>
    <row r="32" spans="1:10" ht="12.75" customHeight="1">
      <c r="A32" s="98"/>
      <c r="B32" s="99"/>
      <c r="C32" s="102"/>
      <c r="D32" s="103"/>
      <c r="F32" s="241"/>
      <c r="G32" s="95" t="s">
        <v>66</v>
      </c>
      <c r="H32" s="96"/>
      <c r="J32" s="89"/>
    </row>
    <row r="33" spans="1:10" ht="12.75" customHeight="1">
      <c r="A33" s="98"/>
      <c r="B33" s="99"/>
      <c r="C33" s="102"/>
      <c r="D33" s="103"/>
      <c r="F33" s="238">
        <f>IF(F29=12,1,F29+1)</f>
        <v>12</v>
      </c>
      <c r="G33" s="93" t="s">
        <v>63</v>
      </c>
      <c r="H33" s="94"/>
      <c r="J33" s="89"/>
    </row>
    <row r="34" spans="1:10" ht="12.75" customHeight="1">
      <c r="A34" s="98"/>
      <c r="B34" s="99"/>
      <c r="C34" s="102"/>
      <c r="D34" s="103"/>
      <c r="F34" s="246"/>
      <c r="G34" s="90" t="s">
        <v>65</v>
      </c>
      <c r="H34" s="89"/>
      <c r="J34" s="89"/>
    </row>
    <row r="35" spans="1:10" ht="12.75" customHeight="1">
      <c r="A35" s="98"/>
      <c r="B35" s="99"/>
      <c r="C35" s="102"/>
      <c r="D35" s="103"/>
      <c r="F35" s="240"/>
      <c r="G35" s="90" t="s">
        <v>64</v>
      </c>
      <c r="H35" s="89"/>
      <c r="J35" s="89"/>
    </row>
    <row r="36" spans="1:10" ht="12.75" customHeight="1">
      <c r="A36" s="98"/>
      <c r="B36" s="99"/>
      <c r="C36" s="102"/>
      <c r="D36" s="103"/>
      <c r="F36" s="241"/>
      <c r="G36" s="95" t="s">
        <v>66</v>
      </c>
      <c r="H36" s="96"/>
      <c r="J36" s="89"/>
    </row>
    <row r="37" spans="1:10" ht="12.75" customHeight="1">
      <c r="A37" s="98"/>
      <c r="B37" s="99"/>
      <c r="C37" s="102"/>
      <c r="D37" s="103"/>
      <c r="F37" s="238">
        <f>IF(F33=12,1,F33+1)</f>
        <v>1</v>
      </c>
      <c r="G37" s="93" t="s">
        <v>63</v>
      </c>
      <c r="H37" s="94"/>
      <c r="J37" s="89"/>
    </row>
    <row r="38" spans="1:10" ht="12.75" customHeight="1">
      <c r="A38" s="98"/>
      <c r="B38" s="99"/>
      <c r="C38" s="102"/>
      <c r="D38" s="103"/>
      <c r="F38" s="246"/>
      <c r="G38" s="90" t="s">
        <v>65</v>
      </c>
      <c r="H38" s="89"/>
      <c r="J38" s="89"/>
    </row>
    <row r="39" spans="1:10" ht="12.75" customHeight="1">
      <c r="A39" s="98"/>
      <c r="B39" s="99"/>
      <c r="C39" s="102"/>
      <c r="D39" s="103"/>
      <c r="F39" s="240"/>
      <c r="G39" s="90" t="s">
        <v>64</v>
      </c>
      <c r="H39" s="89"/>
      <c r="J39" s="89"/>
    </row>
    <row r="40" spans="1:10" ht="12.75" customHeight="1">
      <c r="A40" s="98"/>
      <c r="B40" s="99"/>
      <c r="C40" s="102"/>
      <c r="D40" s="103"/>
      <c r="F40" s="241"/>
      <c r="G40" s="95" t="s">
        <v>66</v>
      </c>
      <c r="H40" s="96"/>
      <c r="J40" s="89"/>
    </row>
    <row r="41" spans="1:10" ht="12.75" customHeight="1">
      <c r="A41" s="98"/>
      <c r="B41" s="99"/>
      <c r="C41" s="102"/>
      <c r="D41" s="103"/>
      <c r="F41" s="238">
        <f>IF(F37=12,1,F37+1)</f>
        <v>2</v>
      </c>
      <c r="G41" s="93" t="s">
        <v>63</v>
      </c>
      <c r="H41" s="94"/>
      <c r="J41" s="89"/>
    </row>
    <row r="42" spans="1:10" ht="12.75" customHeight="1">
      <c r="F42" s="246"/>
      <c r="G42" s="90" t="s">
        <v>65</v>
      </c>
      <c r="H42" s="89"/>
      <c r="J42" s="89"/>
    </row>
    <row r="43" spans="1:10" ht="12.75" customHeight="1">
      <c r="F43" s="240"/>
      <c r="G43" s="90" t="s">
        <v>64</v>
      </c>
      <c r="H43" s="89"/>
      <c r="J43" s="89"/>
    </row>
    <row r="44" spans="1:10" ht="12.75" customHeight="1">
      <c r="A44" s="242" t="s">
        <v>69</v>
      </c>
      <c r="B44" s="243"/>
      <c r="C44" s="244" t="s">
        <v>5</v>
      </c>
      <c r="D44" s="244"/>
      <c r="F44" s="241"/>
      <c r="G44" s="95" t="s">
        <v>66</v>
      </c>
      <c r="H44" s="96"/>
      <c r="J44" s="89"/>
    </row>
    <row r="45" spans="1:10" ht="12.75" customHeight="1">
      <c r="A45" s="234"/>
      <c r="B45" s="235"/>
      <c r="C45" s="236"/>
      <c r="D45" s="237"/>
      <c r="F45" s="238">
        <f>IF(F41=12,1,F41+1)</f>
        <v>3</v>
      </c>
      <c r="G45" s="93" t="s">
        <v>63</v>
      </c>
      <c r="H45" s="94"/>
      <c r="J45" s="89"/>
    </row>
    <row r="46" spans="1:10" ht="12.75" customHeight="1">
      <c r="A46" s="234"/>
      <c r="B46" s="235"/>
      <c r="C46" s="236"/>
      <c r="D46" s="237"/>
      <c r="F46" s="246"/>
      <c r="G46" s="90" t="s">
        <v>65</v>
      </c>
      <c r="H46" s="89"/>
      <c r="J46" s="89"/>
    </row>
    <row r="47" spans="1:10" ht="12.75" customHeight="1">
      <c r="A47" s="234"/>
      <c r="B47" s="235"/>
      <c r="C47" s="236"/>
      <c r="D47" s="237"/>
      <c r="F47" s="240"/>
      <c r="G47" s="90" t="s">
        <v>64</v>
      </c>
      <c r="H47" s="89"/>
      <c r="J47" s="89"/>
    </row>
    <row r="48" spans="1:10" ht="12.75" customHeight="1">
      <c r="A48" s="234"/>
      <c r="B48" s="235"/>
      <c r="C48" s="236"/>
      <c r="D48" s="237"/>
      <c r="F48" s="241"/>
      <c r="G48" s="95" t="s">
        <v>66</v>
      </c>
      <c r="H48" s="96"/>
      <c r="J48" s="89"/>
    </row>
    <row r="49" spans="1:10" ht="12.75" customHeight="1">
      <c r="A49" s="234"/>
      <c r="B49" s="235"/>
      <c r="C49" s="236"/>
      <c r="D49" s="237"/>
      <c r="F49" s="238">
        <f>IF(F45=12,1,F45+1)</f>
        <v>4</v>
      </c>
      <c r="G49" s="93" t="s">
        <v>63</v>
      </c>
      <c r="H49" s="94"/>
      <c r="J49" s="89"/>
    </row>
    <row r="50" spans="1:10" ht="12.75" customHeight="1">
      <c r="A50" s="234"/>
      <c r="B50" s="235"/>
      <c r="C50" s="236"/>
      <c r="D50" s="237"/>
      <c r="F50" s="246"/>
      <c r="G50" s="90" t="s">
        <v>65</v>
      </c>
      <c r="H50" s="89"/>
      <c r="J50" s="89"/>
    </row>
    <row r="51" spans="1:10" ht="12.75" customHeight="1">
      <c r="A51" s="234"/>
      <c r="B51" s="235"/>
      <c r="C51" s="236"/>
      <c r="D51" s="237"/>
      <c r="F51" s="240"/>
      <c r="G51" s="90" t="s">
        <v>64</v>
      </c>
      <c r="H51" s="89"/>
      <c r="J51" s="89"/>
    </row>
    <row r="52" spans="1:10" ht="12.75" customHeight="1">
      <c r="A52" s="234"/>
      <c r="B52" s="235"/>
      <c r="C52" s="236"/>
      <c r="D52" s="237"/>
      <c r="F52" s="241"/>
      <c r="G52" s="95" t="s">
        <v>66</v>
      </c>
      <c r="H52" s="96"/>
      <c r="J52" s="89"/>
    </row>
    <row r="53" spans="1:10" ht="12.75" customHeight="1">
      <c r="A53" s="245"/>
      <c r="B53" s="245"/>
      <c r="C53" s="245"/>
      <c r="D53" s="245"/>
      <c r="F53" s="238">
        <f>IF(F49=12,1,F49+1)</f>
        <v>5</v>
      </c>
      <c r="G53" s="93" t="s">
        <v>63</v>
      </c>
      <c r="H53" s="94"/>
      <c r="J53" s="89"/>
    </row>
    <row r="54" spans="1:10" ht="12.75" customHeight="1">
      <c r="A54" s="242" t="s">
        <v>71</v>
      </c>
      <c r="B54" s="243"/>
      <c r="C54" s="244" t="s">
        <v>70</v>
      </c>
      <c r="D54" s="244"/>
      <c r="F54" s="239"/>
      <c r="G54" s="87" t="s">
        <v>64</v>
      </c>
      <c r="H54" s="88"/>
      <c r="J54" s="89"/>
    </row>
    <row r="55" spans="1:10" ht="12.75" customHeight="1">
      <c r="A55" s="234"/>
      <c r="B55" s="235"/>
      <c r="C55" s="236"/>
      <c r="D55" s="237"/>
      <c r="F55" s="238">
        <f>IF(F53=12,1,F53+1)</f>
        <v>6</v>
      </c>
      <c r="G55" s="93" t="s">
        <v>63</v>
      </c>
      <c r="H55" s="94"/>
      <c r="J55" s="89"/>
    </row>
    <row r="56" spans="1:10" ht="12.75" customHeight="1">
      <c r="A56" s="234"/>
      <c r="B56" s="235"/>
      <c r="C56" s="236"/>
      <c r="D56" s="237"/>
      <c r="F56" s="239"/>
      <c r="G56" s="87" t="s">
        <v>64</v>
      </c>
      <c r="H56" s="88"/>
      <c r="J56" s="89"/>
    </row>
    <row r="57" spans="1:10" ht="12.75" customHeight="1">
      <c r="A57" s="234"/>
      <c r="B57" s="235"/>
      <c r="C57" s="236"/>
      <c r="D57" s="237"/>
      <c r="F57" s="238">
        <f>IF(F55=12,1,F55+1)</f>
        <v>7</v>
      </c>
      <c r="G57" s="93" t="s">
        <v>63</v>
      </c>
      <c r="H57" s="94"/>
      <c r="J57" s="89"/>
    </row>
    <row r="58" spans="1:10" ht="12.75" customHeight="1">
      <c r="A58" s="234"/>
      <c r="B58" s="235"/>
      <c r="C58" s="236"/>
      <c r="D58" s="237"/>
      <c r="F58" s="239"/>
      <c r="G58" s="87" t="s">
        <v>64</v>
      </c>
      <c r="H58" s="88"/>
      <c r="J58" s="89"/>
    </row>
    <row r="59" spans="1:10" ht="12.75" customHeight="1">
      <c r="A59" s="234"/>
      <c r="B59" s="235"/>
      <c r="C59" s="236"/>
      <c r="D59" s="237"/>
      <c r="F59" s="238">
        <f>IF(F57=12,1,F57+1)</f>
        <v>8</v>
      </c>
      <c r="G59" s="93" t="s">
        <v>63</v>
      </c>
      <c r="H59" s="94"/>
      <c r="J59" s="89"/>
    </row>
    <row r="60" spans="1:10" ht="12.75" customHeight="1">
      <c r="A60" s="234"/>
      <c r="B60" s="235"/>
      <c r="C60" s="236"/>
      <c r="D60" s="237"/>
      <c r="F60" s="239"/>
      <c r="G60" s="87" t="s">
        <v>64</v>
      </c>
      <c r="H60" s="88"/>
      <c r="J60" s="89"/>
    </row>
    <row r="61" spans="1:10" ht="12.75" customHeight="1">
      <c r="A61" s="234"/>
      <c r="B61" s="235"/>
      <c r="C61" s="236"/>
      <c r="D61" s="237"/>
      <c r="F61" s="238">
        <f>IF(F59=12,1,F59+1)</f>
        <v>9</v>
      </c>
      <c r="G61" s="93" t="s">
        <v>63</v>
      </c>
      <c r="H61" s="94"/>
      <c r="J61" s="89"/>
    </row>
    <row r="62" spans="1:10" ht="12.75" customHeight="1">
      <c r="A62" s="234"/>
      <c r="B62" s="235"/>
      <c r="C62" s="236"/>
      <c r="D62" s="237"/>
      <c r="F62" s="239"/>
      <c r="G62" s="87" t="s">
        <v>64</v>
      </c>
      <c r="H62" s="88"/>
      <c r="J62" s="89"/>
    </row>
    <row r="63" spans="1:10" ht="12.75" customHeight="1">
      <c r="A63" s="104"/>
      <c r="B63" s="104"/>
      <c r="C63" s="105"/>
      <c r="D63" s="105"/>
      <c r="J63" s="82"/>
    </row>
  </sheetData>
  <mergeCells count="81">
    <mergeCell ref="A1:J1"/>
    <mergeCell ref="A6:C9"/>
    <mergeCell ref="D6:G7"/>
    <mergeCell ref="D8:F9"/>
    <mergeCell ref="A10:D10"/>
    <mergeCell ref="E10:F10"/>
    <mergeCell ref="A11:D11"/>
    <mergeCell ref="A12:D12"/>
    <mergeCell ref="A14:D14"/>
    <mergeCell ref="A15:D15"/>
    <mergeCell ref="F15:F16"/>
    <mergeCell ref="A16:D16"/>
    <mergeCell ref="A17:D17"/>
    <mergeCell ref="F17:F18"/>
    <mergeCell ref="A18:D18"/>
    <mergeCell ref="A19:D19"/>
    <mergeCell ref="F19:F20"/>
    <mergeCell ref="A20:D20"/>
    <mergeCell ref="F37:F38"/>
    <mergeCell ref="A21:D21"/>
    <mergeCell ref="F21:F22"/>
    <mergeCell ref="A22:D22"/>
    <mergeCell ref="A23:D23"/>
    <mergeCell ref="F23:F24"/>
    <mergeCell ref="F25:F26"/>
    <mergeCell ref="C26:D26"/>
    <mergeCell ref="F27:F28"/>
    <mergeCell ref="F29:F30"/>
    <mergeCell ref="F31:F32"/>
    <mergeCell ref="F33:F34"/>
    <mergeCell ref="F35:F36"/>
    <mergeCell ref="A45:B45"/>
    <mergeCell ref="C45:D45"/>
    <mergeCell ref="F45:F46"/>
    <mergeCell ref="A46:B46"/>
    <mergeCell ref="C46:D46"/>
    <mergeCell ref="F39:F40"/>
    <mergeCell ref="F41:F42"/>
    <mergeCell ref="F43:F44"/>
    <mergeCell ref="A44:B44"/>
    <mergeCell ref="C44:D44"/>
    <mergeCell ref="A49:B49"/>
    <mergeCell ref="C49:D49"/>
    <mergeCell ref="F49:F50"/>
    <mergeCell ref="A50:B50"/>
    <mergeCell ref="C50:D50"/>
    <mergeCell ref="A47:B47"/>
    <mergeCell ref="C47:D47"/>
    <mergeCell ref="F47:F48"/>
    <mergeCell ref="A48:B48"/>
    <mergeCell ref="C48:D48"/>
    <mergeCell ref="F53:F54"/>
    <mergeCell ref="A54:B54"/>
    <mergeCell ref="C54:D54"/>
    <mergeCell ref="A53:B53"/>
    <mergeCell ref="C53:D53"/>
    <mergeCell ref="A51:B51"/>
    <mergeCell ref="C51:D51"/>
    <mergeCell ref="F51:F52"/>
    <mergeCell ref="A52:B52"/>
    <mergeCell ref="C52:D52"/>
    <mergeCell ref="A57:B57"/>
    <mergeCell ref="C57:D57"/>
    <mergeCell ref="F57:F58"/>
    <mergeCell ref="A58:B58"/>
    <mergeCell ref="C58:D58"/>
    <mergeCell ref="A55:B55"/>
    <mergeCell ref="C55:D55"/>
    <mergeCell ref="F55:F56"/>
    <mergeCell ref="A56:B56"/>
    <mergeCell ref="C56:D56"/>
    <mergeCell ref="A61:B61"/>
    <mergeCell ref="C61:D61"/>
    <mergeCell ref="F61:F62"/>
    <mergeCell ref="A62:B62"/>
    <mergeCell ref="C62:D62"/>
    <mergeCell ref="A59:B59"/>
    <mergeCell ref="C59:D59"/>
    <mergeCell ref="F59:F60"/>
    <mergeCell ref="A60:B60"/>
    <mergeCell ref="C60:D60"/>
  </mergeCells>
  <pageMargins left="0.51181102362204722" right="0.51181102362204722" top="0.78740157480314965" bottom="0.78740157480314965" header="0.31496062992125984" footer="0.31496062992125984"/>
  <pageSetup paperSize="9" scale="97" orientation="portrait" r:id="rId1"/>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G97"/>
  <sheetViews>
    <sheetView showGridLines="0" workbookViewId="0">
      <pane ySplit="6" topLeftCell="A39" activePane="bottomLeft" state="frozen"/>
      <selection pane="bottomLeft" activeCell="B51" sqref="B51"/>
    </sheetView>
  </sheetViews>
  <sheetFormatPr defaultRowHeight="12.75"/>
  <cols>
    <col min="1" max="1" width="33.7109375" customWidth="1"/>
    <col min="2" max="2" width="6.28515625" customWidth="1"/>
    <col min="3" max="3" width="6.5703125" style="1" customWidth="1"/>
    <col min="4" max="4" width="8.140625" bestFit="1" customWidth="1"/>
    <col min="5" max="5" width="14" bestFit="1" customWidth="1"/>
    <col min="6" max="6" width="10.42578125" bestFit="1" customWidth="1"/>
    <col min="7" max="7" width="26" customWidth="1"/>
  </cols>
  <sheetData>
    <row r="1" spans="1:7" ht="18">
      <c r="A1" s="202" t="s">
        <v>6</v>
      </c>
      <c r="B1" s="203"/>
      <c r="C1" s="203"/>
      <c r="D1" s="203"/>
      <c r="E1" s="203"/>
      <c r="F1" s="203"/>
      <c r="G1" s="203"/>
    </row>
    <row r="2" spans="1:7">
      <c r="G2" s="3"/>
    </row>
    <row r="3" spans="1:7">
      <c r="A3" s="52" t="s">
        <v>88</v>
      </c>
      <c r="B3">
        <f>YEAR('Planejamento Semanal'!H4)</f>
        <v>2013</v>
      </c>
      <c r="G3" s="3"/>
    </row>
    <row r="4" spans="1:7">
      <c r="A4" s="52" t="s">
        <v>89</v>
      </c>
      <c r="B4">
        <f>MONTH('Planejamento Semanal'!H4)</f>
        <v>6</v>
      </c>
      <c r="G4" s="3"/>
    </row>
    <row r="5" spans="1:7">
      <c r="G5" s="3"/>
    </row>
    <row r="6" spans="1:7">
      <c r="A6" s="8" t="s">
        <v>7</v>
      </c>
      <c r="B6" s="9" t="s">
        <v>8</v>
      </c>
      <c r="C6" s="9" t="s">
        <v>9</v>
      </c>
      <c r="D6" s="10" t="s">
        <v>10</v>
      </c>
      <c r="E6" s="10" t="s">
        <v>11</v>
      </c>
      <c r="F6" s="11" t="s">
        <v>12</v>
      </c>
      <c r="G6" s="12" t="s">
        <v>13</v>
      </c>
    </row>
    <row r="7" spans="1:7">
      <c r="A7" s="51" t="s">
        <v>24</v>
      </c>
      <c r="B7" s="15"/>
      <c r="C7" s="16"/>
      <c r="D7" s="16"/>
      <c r="E7" s="16"/>
      <c r="F7" s="17"/>
      <c r="G7" s="15"/>
    </row>
    <row r="8" spans="1:7">
      <c r="A8" s="52" t="s">
        <v>48</v>
      </c>
      <c r="B8" s="1">
        <v>10</v>
      </c>
      <c r="D8" s="1">
        <v>3</v>
      </c>
      <c r="E8" s="1">
        <v>1</v>
      </c>
      <c r="F8" s="13">
        <f>IF(OR(OR(B8="",D8=""),E8=""),"",(DATE(year,B8,1)+(D8-1)*7)+IF(E8&lt;WEEKDAY(DATE(year,B8,1)),E8+7-WEEKDAY(DATE(year,B8,1)),E8-WEEKDAY(DATE(year,B8,1))))</f>
        <v>41567</v>
      </c>
      <c r="G8" s="55"/>
    </row>
    <row r="9" spans="1:7">
      <c r="A9" s="52" t="s">
        <v>47</v>
      </c>
      <c r="B9" s="1">
        <v>2</v>
      </c>
      <c r="D9" s="1">
        <v>3</v>
      </c>
      <c r="E9" s="1">
        <v>1</v>
      </c>
      <c r="F9" s="13">
        <f>IF(OR(OR(B9="",D9=""),E9=""),"",(DATE(year,B9,1)+(D9-1)*7)+IF(E9&lt;WEEKDAY(DATE(year,B9,1)),E9+7-WEEKDAY(DATE(year,B9,1)),E9-WEEKDAY(DATE(year,B9,1))))</f>
        <v>41322</v>
      </c>
      <c r="G9" s="46" t="s">
        <v>29</v>
      </c>
    </row>
    <row r="10" spans="1:7">
      <c r="A10" t="s">
        <v>27</v>
      </c>
      <c r="B10" s="1"/>
      <c r="D10" s="1"/>
      <c r="E10" s="1"/>
      <c r="F10" s="13">
        <f>ROUNDDOWN((DATE(2000,9,22)+TIME(17,17,0))+(year-2000)*365.24205,0)</f>
        <v>41539</v>
      </c>
      <c r="G10" s="46"/>
    </row>
    <row r="11" spans="1:7">
      <c r="A11" t="s">
        <v>28</v>
      </c>
      <c r="B11" s="1"/>
      <c r="D11" s="1"/>
      <c r="E11" s="1"/>
      <c r="F11" s="13">
        <f>ROUNDDOWN((DATE(2000,12,21)+TIME(13,30,0))+(year-2000)*365.242743,0)</f>
        <v>41629</v>
      </c>
      <c r="G11" s="46"/>
    </row>
    <row r="12" spans="1:7">
      <c r="A12" t="s">
        <v>26</v>
      </c>
      <c r="B12" s="1"/>
      <c r="D12" s="1"/>
      <c r="E12" s="1"/>
      <c r="F12" s="13">
        <f>ROUNDDOWN((DATE(2000,3,20)+TIME(7,29,0))+(year-2000)*365.24238,0)</f>
        <v>41353</v>
      </c>
      <c r="G12" s="46"/>
    </row>
    <row r="13" spans="1:7">
      <c r="A13" s="57" t="s">
        <v>25</v>
      </c>
      <c r="B13" s="1"/>
      <c r="D13" s="1"/>
      <c r="E13" s="1"/>
      <c r="F13" s="13">
        <f>ROUNDDOWN((DATE(2000,6,21)+TIME(1,36,0))+(year-2000)*365.24163,0)</f>
        <v>41446</v>
      </c>
      <c r="G13" s="46"/>
    </row>
    <row r="14" spans="1:7">
      <c r="B14" s="1"/>
      <c r="D14" s="1"/>
      <c r="E14" s="1"/>
      <c r="F14" s="13"/>
      <c r="G14" s="46"/>
    </row>
    <row r="15" spans="1:7">
      <c r="B15" s="1"/>
      <c r="D15" s="1"/>
      <c r="E15" s="1"/>
      <c r="F15" s="13"/>
      <c r="G15" s="46"/>
    </row>
    <row r="16" spans="1:7">
      <c r="B16" s="1"/>
      <c r="D16" s="1"/>
      <c r="E16" s="1"/>
      <c r="F16" s="13"/>
      <c r="G16" s="46"/>
    </row>
    <row r="17" spans="1:7">
      <c r="A17" s="58" t="s">
        <v>51</v>
      </c>
      <c r="B17" s="15"/>
      <c r="C17" s="16"/>
      <c r="D17" s="16"/>
      <c r="E17" s="16"/>
      <c r="F17" s="56"/>
      <c r="G17" s="15"/>
    </row>
    <row r="18" spans="1:7">
      <c r="A18" t="s">
        <v>32</v>
      </c>
      <c r="B18" s="1"/>
      <c r="D18" s="1"/>
      <c r="E18" s="1"/>
      <c r="F18" s="59">
        <f>F20-47</f>
        <v>41317</v>
      </c>
    </row>
    <row r="19" spans="1:7">
      <c r="A19" t="s">
        <v>33</v>
      </c>
      <c r="B19" s="1"/>
      <c r="D19" s="1"/>
      <c r="E19" s="1"/>
      <c r="F19" s="59">
        <f>F20-2</f>
        <v>41362</v>
      </c>
    </row>
    <row r="20" spans="1:7">
      <c r="A20" t="s">
        <v>30</v>
      </c>
      <c r="B20" s="1"/>
      <c r="D20" s="1"/>
      <c r="E20" s="1"/>
      <c r="F20" s="59">
        <f>IF(MOD(19*MOD(year,19)+24,30)+MOD(2*MOD(year,4)+4*MOD(year,7)+6*MOD(19*MOD(year,19)+24,30)+5,7)&gt;9,DATE(year,4,MOD(19*MOD(year,19)+24,30)+MOD(2*MOD(year,4)+4*MOD(year,7)+6*MOD(19*MOD(year,19)+24,30)+5,7)-9),DATE(year,3,MOD(19*MOD(year,19)+24,30)+MOD(2*MOD(year,4)+4*MOD(year,7)+6*MOD(19*MOD(year,19)+24,30)+5,7)+22))</f>
        <v>41364</v>
      </c>
    </row>
    <row r="21" spans="1:7">
      <c r="A21" t="s">
        <v>31</v>
      </c>
      <c r="B21" s="1"/>
      <c r="D21" s="1"/>
      <c r="E21" s="1"/>
      <c r="F21" s="59">
        <f>F20+60</f>
        <v>41424</v>
      </c>
    </row>
    <row r="22" spans="1:7">
      <c r="A22" t="s">
        <v>34</v>
      </c>
      <c r="B22" s="1">
        <v>5</v>
      </c>
      <c r="D22" s="1">
        <v>2</v>
      </c>
      <c r="E22" s="1">
        <v>1</v>
      </c>
      <c r="F22" s="59">
        <f>IF(OR(OR(B22="",D22=""),E22=""),"",(DATE(year,B22,1)+(D22-1)*7)+IF(E22&lt;WEEKDAY(DATE(year,B22,1)),E22+7-WEEKDAY(DATE(year,B22,1)),E22-WEEKDAY(DATE(year,B22,1))))</f>
        <v>41406</v>
      </c>
      <c r="G22" s="52" t="s">
        <v>37</v>
      </c>
    </row>
    <row r="23" spans="1:7">
      <c r="A23" t="s">
        <v>35</v>
      </c>
      <c r="B23" s="1">
        <v>8</v>
      </c>
      <c r="D23" s="1">
        <v>2</v>
      </c>
      <c r="E23" s="1">
        <v>1</v>
      </c>
      <c r="F23" s="59">
        <f>IF(OR(OR(B23="",D23=""),E23=""),"",(DATE(year,B23,1)+(D23-1)*7)+IF(E23&lt;WEEKDAY(DATE(year,B23,1)),E23+7-WEEKDAY(DATE(year,B23,1)),E23-WEEKDAY(DATE(year,B23,1))))</f>
        <v>41497</v>
      </c>
      <c r="G23" t="s">
        <v>36</v>
      </c>
    </row>
    <row r="24" spans="1:7">
      <c r="B24" s="1"/>
      <c r="D24" s="1"/>
      <c r="E24" s="1"/>
      <c r="F24" s="59"/>
    </row>
    <row r="25" spans="1:7">
      <c r="B25" s="1"/>
      <c r="D25" s="1"/>
      <c r="E25" s="1"/>
      <c r="F25" s="59"/>
    </row>
    <row r="26" spans="1:7">
      <c r="B26" s="1"/>
      <c r="D26" s="1"/>
      <c r="E26" s="1"/>
      <c r="F26" s="59"/>
    </row>
    <row r="27" spans="1:7">
      <c r="B27" s="1"/>
      <c r="D27" s="1"/>
      <c r="E27" s="1"/>
      <c r="F27" s="59"/>
    </row>
    <row r="28" spans="1:7">
      <c r="B28" s="1"/>
      <c r="D28" s="1"/>
      <c r="E28" s="1"/>
      <c r="F28" s="59"/>
    </row>
    <row r="29" spans="1:7">
      <c r="B29" s="1"/>
      <c r="D29" s="1"/>
      <c r="E29" s="1"/>
      <c r="F29" s="59"/>
    </row>
    <row r="30" spans="1:7">
      <c r="A30" s="60" t="s">
        <v>43</v>
      </c>
      <c r="B30" s="15"/>
      <c r="C30" s="16"/>
      <c r="D30" s="16"/>
      <c r="E30" s="16"/>
      <c r="F30" s="56"/>
      <c r="G30" s="15"/>
    </row>
    <row r="31" spans="1:7">
      <c r="A31" t="s">
        <v>38</v>
      </c>
      <c r="B31" s="1">
        <v>1</v>
      </c>
      <c r="C31" s="1">
        <v>1</v>
      </c>
      <c r="D31" s="1"/>
      <c r="E31" s="1"/>
      <c r="F31" s="14">
        <f t="shared" ref="F31:F47" si="0">IF(OR(B31="",C31=""),"",IF(AND(month=12,B31=1),DATE(year+1,B31,C31),IF(AND(month=1,B31=12),DATE(year-1,B31,C31),DATE(year,B31,C31))))</f>
        <v>41275</v>
      </c>
    </row>
    <row r="32" spans="1:7">
      <c r="A32" t="s">
        <v>39</v>
      </c>
      <c r="B32" s="1">
        <v>4</v>
      </c>
      <c r="C32" s="1">
        <v>21</v>
      </c>
      <c r="D32" s="1"/>
      <c r="E32" s="1"/>
      <c r="F32" s="14">
        <f t="shared" si="0"/>
        <v>41385</v>
      </c>
    </row>
    <row r="33" spans="1:7">
      <c r="A33" t="s">
        <v>40</v>
      </c>
      <c r="B33" s="1">
        <v>5</v>
      </c>
      <c r="C33" s="1">
        <v>1</v>
      </c>
      <c r="D33" s="1"/>
      <c r="E33" s="1"/>
      <c r="F33" s="14">
        <f t="shared" si="0"/>
        <v>41395</v>
      </c>
    </row>
    <row r="34" spans="1:7">
      <c r="A34" t="s">
        <v>53</v>
      </c>
      <c r="B34" s="1">
        <v>6</v>
      </c>
      <c r="C34" s="1">
        <v>12</v>
      </c>
      <c r="D34" s="1"/>
      <c r="E34" s="1"/>
      <c r="F34" s="14">
        <f t="shared" si="0"/>
        <v>41437</v>
      </c>
    </row>
    <row r="35" spans="1:7">
      <c r="A35" t="s">
        <v>41</v>
      </c>
      <c r="B35" s="1">
        <v>9</v>
      </c>
      <c r="C35" s="1">
        <v>7</v>
      </c>
      <c r="D35" s="1"/>
      <c r="E35" s="1"/>
      <c r="F35" s="14">
        <f t="shared" si="0"/>
        <v>41524</v>
      </c>
    </row>
    <row r="36" spans="1:7">
      <c r="A36" s="52" t="s">
        <v>42</v>
      </c>
      <c r="B36" s="1">
        <v>10</v>
      </c>
      <c r="C36" s="1">
        <v>12</v>
      </c>
      <c r="D36" s="1"/>
      <c r="E36" s="1"/>
      <c r="F36" s="14">
        <f t="shared" si="0"/>
        <v>41559</v>
      </c>
    </row>
    <row r="37" spans="1:7">
      <c r="A37" t="s">
        <v>44</v>
      </c>
      <c r="B37" s="1">
        <v>11</v>
      </c>
      <c r="C37" s="1">
        <v>2</v>
      </c>
      <c r="D37" s="1"/>
      <c r="E37" s="1"/>
      <c r="F37" s="14">
        <f t="shared" si="0"/>
        <v>41580</v>
      </c>
    </row>
    <row r="38" spans="1:7">
      <c r="A38" t="s">
        <v>45</v>
      </c>
      <c r="B38" s="1">
        <v>11</v>
      </c>
      <c r="C38" s="1">
        <v>15</v>
      </c>
      <c r="D38" s="1"/>
      <c r="E38" s="1"/>
      <c r="F38" s="14">
        <f t="shared" si="0"/>
        <v>41593</v>
      </c>
    </row>
    <row r="39" spans="1:7">
      <c r="A39" t="s">
        <v>46</v>
      </c>
      <c r="B39" s="1">
        <v>12</v>
      </c>
      <c r="C39" s="1">
        <v>25</v>
      </c>
      <c r="D39" s="1"/>
      <c r="E39" s="1"/>
      <c r="F39" s="14">
        <f t="shared" si="0"/>
        <v>41633</v>
      </c>
    </row>
    <row r="40" spans="1:7">
      <c r="A40" t="s">
        <v>54</v>
      </c>
      <c r="B40" s="1">
        <v>7</v>
      </c>
      <c r="C40" s="1">
        <v>9</v>
      </c>
      <c r="D40" s="1"/>
      <c r="E40" s="1"/>
      <c r="F40" s="14">
        <f t="shared" si="0"/>
        <v>41464</v>
      </c>
    </row>
    <row r="41" spans="1:7">
      <c r="A41" t="s">
        <v>85</v>
      </c>
      <c r="B41" s="1">
        <v>11</v>
      </c>
      <c r="C41" s="1">
        <v>20</v>
      </c>
      <c r="D41" s="1"/>
      <c r="E41" s="1"/>
      <c r="F41" s="14">
        <f t="shared" si="0"/>
        <v>41598</v>
      </c>
    </row>
    <row r="42" spans="1:7">
      <c r="A42" s="52" t="s">
        <v>86</v>
      </c>
      <c r="B42" s="1">
        <v>8</v>
      </c>
      <c r="C42" s="1">
        <v>20</v>
      </c>
      <c r="D42" s="1"/>
      <c r="E42" s="1"/>
      <c r="F42" s="14">
        <f t="shared" si="0"/>
        <v>41506</v>
      </c>
    </row>
    <row r="43" spans="1:7">
      <c r="A43" t="s">
        <v>87</v>
      </c>
      <c r="B43" s="1">
        <v>12</v>
      </c>
      <c r="C43" s="1">
        <v>8</v>
      </c>
      <c r="D43" s="1"/>
      <c r="E43" s="1"/>
      <c r="F43" s="14">
        <f t="shared" si="0"/>
        <v>41616</v>
      </c>
    </row>
    <row r="44" spans="1:7">
      <c r="B44" s="1"/>
      <c r="D44" s="1"/>
      <c r="E44" s="1"/>
      <c r="F44" s="14" t="str">
        <f t="shared" si="0"/>
        <v/>
      </c>
    </row>
    <row r="45" spans="1:7">
      <c r="B45" s="1"/>
      <c r="D45" s="1"/>
      <c r="E45" s="1"/>
      <c r="F45" s="14" t="str">
        <f t="shared" si="0"/>
        <v/>
      </c>
    </row>
    <row r="46" spans="1:7">
      <c r="B46" s="1"/>
      <c r="D46" s="1"/>
      <c r="E46" s="1"/>
      <c r="F46" s="14" t="str">
        <f t="shared" si="0"/>
        <v/>
      </c>
    </row>
    <row r="47" spans="1:7">
      <c r="B47" s="1"/>
      <c r="D47" s="1"/>
      <c r="E47" s="1"/>
      <c r="F47" s="14" t="str">
        <f t="shared" si="0"/>
        <v/>
      </c>
    </row>
    <row r="48" spans="1:7">
      <c r="A48" s="61" t="s">
        <v>14</v>
      </c>
      <c r="B48" s="15"/>
      <c r="C48" s="16"/>
      <c r="D48" s="16"/>
      <c r="E48" s="16"/>
      <c r="F48" s="56"/>
      <c r="G48" s="15"/>
    </row>
    <row r="49" spans="1:6">
      <c r="A49" t="s">
        <v>55</v>
      </c>
      <c r="B49" s="1">
        <v>9</v>
      </c>
      <c r="C49" s="1">
        <v>22</v>
      </c>
      <c r="F49" s="14">
        <f t="shared" ref="F49:F80" si="1">IF(OR(B49="",C49=""),"",IF(AND(month=12,B49=1),DATE(year+1,B49,C49),IF(AND(month=1,B49=12),DATE(year-1,B49,C49),DATE(year,B49,C49))))</f>
        <v>41539</v>
      </c>
    </row>
    <row r="50" spans="1:6">
      <c r="A50" t="s">
        <v>84</v>
      </c>
      <c r="B50" s="1">
        <v>3</v>
      </c>
      <c r="C50" s="1">
        <v>20</v>
      </c>
      <c r="F50" s="14">
        <f t="shared" si="1"/>
        <v>41353</v>
      </c>
    </row>
    <row r="51" spans="1:6">
      <c r="A51" t="s">
        <v>56</v>
      </c>
      <c r="B51" s="1">
        <v>12</v>
      </c>
      <c r="C51" s="1">
        <v>16</v>
      </c>
      <c r="F51" s="14">
        <f t="shared" si="1"/>
        <v>41624</v>
      </c>
    </row>
    <row r="52" spans="1:6">
      <c r="A52" t="s">
        <v>57</v>
      </c>
      <c r="B52" s="1">
        <v>2</v>
      </c>
      <c r="C52" s="1">
        <v>27</v>
      </c>
      <c r="F52" s="14">
        <f t="shared" si="1"/>
        <v>41332</v>
      </c>
    </row>
    <row r="53" spans="1:6">
      <c r="A53" t="s">
        <v>58</v>
      </c>
      <c r="B53" s="1">
        <v>4</v>
      </c>
      <c r="C53" s="1">
        <v>24</v>
      </c>
      <c r="F53" s="14">
        <f t="shared" si="1"/>
        <v>41388</v>
      </c>
    </row>
    <row r="54" spans="1:6">
      <c r="B54" s="1"/>
      <c r="F54" s="14" t="str">
        <f t="shared" si="1"/>
        <v/>
      </c>
    </row>
    <row r="55" spans="1:6">
      <c r="B55" s="1"/>
      <c r="F55" s="14" t="str">
        <f t="shared" si="1"/>
        <v/>
      </c>
    </row>
    <row r="56" spans="1:6">
      <c r="B56" s="1"/>
      <c r="F56" s="14" t="str">
        <f t="shared" si="1"/>
        <v/>
      </c>
    </row>
    <row r="57" spans="1:6">
      <c r="B57" s="1"/>
      <c r="F57" s="14" t="str">
        <f t="shared" si="1"/>
        <v/>
      </c>
    </row>
    <row r="58" spans="1:6">
      <c r="B58" s="1"/>
      <c r="F58" s="14" t="str">
        <f t="shared" si="1"/>
        <v/>
      </c>
    </row>
    <row r="59" spans="1:6">
      <c r="B59" s="1"/>
      <c r="F59" s="14" t="str">
        <f t="shared" si="1"/>
        <v/>
      </c>
    </row>
    <row r="60" spans="1:6">
      <c r="B60" s="1"/>
      <c r="F60" s="14" t="str">
        <f t="shared" si="1"/>
        <v/>
      </c>
    </row>
    <row r="61" spans="1:6">
      <c r="B61" s="1"/>
      <c r="F61" s="14" t="str">
        <f t="shared" si="1"/>
        <v/>
      </c>
    </row>
    <row r="62" spans="1:6">
      <c r="B62" s="1"/>
      <c r="F62" s="14" t="str">
        <f t="shared" si="1"/>
        <v/>
      </c>
    </row>
    <row r="63" spans="1:6">
      <c r="B63" s="1"/>
      <c r="F63" s="14" t="str">
        <f t="shared" si="1"/>
        <v/>
      </c>
    </row>
    <row r="64" spans="1:6">
      <c r="B64" s="1"/>
      <c r="F64" s="14" t="str">
        <f t="shared" si="1"/>
        <v/>
      </c>
    </row>
    <row r="65" spans="2:6">
      <c r="B65" s="1"/>
      <c r="F65" s="14" t="str">
        <f t="shared" si="1"/>
        <v/>
      </c>
    </row>
    <row r="66" spans="2:6">
      <c r="B66" s="1"/>
      <c r="F66" s="14" t="str">
        <f t="shared" si="1"/>
        <v/>
      </c>
    </row>
    <row r="67" spans="2:6">
      <c r="B67" s="1"/>
      <c r="F67" s="14" t="str">
        <f t="shared" si="1"/>
        <v/>
      </c>
    </row>
    <row r="68" spans="2:6">
      <c r="B68" s="1"/>
      <c r="F68" s="14" t="str">
        <f t="shared" si="1"/>
        <v/>
      </c>
    </row>
    <row r="69" spans="2:6">
      <c r="B69" s="1"/>
      <c r="F69" s="14" t="str">
        <f t="shared" si="1"/>
        <v/>
      </c>
    </row>
    <row r="70" spans="2:6">
      <c r="B70" s="1"/>
      <c r="F70" s="14" t="str">
        <f t="shared" si="1"/>
        <v/>
      </c>
    </row>
    <row r="71" spans="2:6">
      <c r="B71" s="1"/>
      <c r="F71" s="14" t="str">
        <f t="shared" si="1"/>
        <v/>
      </c>
    </row>
    <row r="72" spans="2:6">
      <c r="B72" s="1"/>
      <c r="F72" s="14" t="str">
        <f t="shared" si="1"/>
        <v/>
      </c>
    </row>
    <row r="73" spans="2:6">
      <c r="B73" s="1"/>
      <c r="F73" s="14" t="str">
        <f t="shared" si="1"/>
        <v/>
      </c>
    </row>
    <row r="74" spans="2:6">
      <c r="B74" s="1"/>
      <c r="F74" s="14" t="str">
        <f t="shared" si="1"/>
        <v/>
      </c>
    </row>
    <row r="75" spans="2:6">
      <c r="B75" s="1"/>
      <c r="F75" s="14" t="str">
        <f t="shared" si="1"/>
        <v/>
      </c>
    </row>
    <row r="76" spans="2:6">
      <c r="B76" s="1"/>
      <c r="F76" s="14" t="str">
        <f t="shared" si="1"/>
        <v/>
      </c>
    </row>
    <row r="77" spans="2:6">
      <c r="B77" s="1"/>
      <c r="F77" s="14" t="str">
        <f t="shared" si="1"/>
        <v/>
      </c>
    </row>
    <row r="78" spans="2:6">
      <c r="B78" s="1"/>
      <c r="F78" s="14" t="str">
        <f t="shared" si="1"/>
        <v/>
      </c>
    </row>
    <row r="79" spans="2:6">
      <c r="B79" s="1"/>
      <c r="F79" s="14" t="str">
        <f t="shared" si="1"/>
        <v/>
      </c>
    </row>
    <row r="80" spans="2:6">
      <c r="B80" s="1"/>
      <c r="F80" s="14" t="str">
        <f t="shared" si="1"/>
        <v/>
      </c>
    </row>
    <row r="81" spans="2:6">
      <c r="B81" s="1"/>
      <c r="F81" s="14" t="str">
        <f t="shared" ref="F81:F97" si="2">IF(OR(B81="",C81=""),"",IF(AND(month=12,B81=1),DATE(year+1,B81,C81),IF(AND(month=1,B81=12),DATE(year-1,B81,C81),DATE(year,B81,C81))))</f>
        <v/>
      </c>
    </row>
    <row r="82" spans="2:6">
      <c r="B82" s="1"/>
      <c r="F82" s="14" t="str">
        <f t="shared" si="2"/>
        <v/>
      </c>
    </row>
    <row r="83" spans="2:6">
      <c r="B83" s="1"/>
      <c r="F83" s="14" t="str">
        <f t="shared" si="2"/>
        <v/>
      </c>
    </row>
    <row r="84" spans="2:6">
      <c r="B84" s="1"/>
      <c r="F84" s="14" t="str">
        <f t="shared" si="2"/>
        <v/>
      </c>
    </row>
    <row r="85" spans="2:6">
      <c r="B85" s="1"/>
      <c r="F85" s="14" t="str">
        <f t="shared" si="2"/>
        <v/>
      </c>
    </row>
    <row r="86" spans="2:6">
      <c r="B86" s="1"/>
      <c r="F86" s="14" t="str">
        <f t="shared" si="2"/>
        <v/>
      </c>
    </row>
    <row r="87" spans="2:6">
      <c r="B87" s="1"/>
      <c r="F87" s="14" t="str">
        <f t="shared" si="2"/>
        <v/>
      </c>
    </row>
    <row r="88" spans="2:6">
      <c r="B88" s="1"/>
      <c r="F88" s="14" t="str">
        <f t="shared" si="2"/>
        <v/>
      </c>
    </row>
    <row r="89" spans="2:6">
      <c r="B89" s="1"/>
      <c r="F89" s="14" t="str">
        <f t="shared" si="2"/>
        <v/>
      </c>
    </row>
    <row r="90" spans="2:6">
      <c r="B90" s="1"/>
      <c r="F90" s="14" t="str">
        <f t="shared" si="2"/>
        <v/>
      </c>
    </row>
    <row r="91" spans="2:6">
      <c r="B91" s="1"/>
      <c r="F91" s="14" t="str">
        <f t="shared" si="2"/>
        <v/>
      </c>
    </row>
    <row r="92" spans="2:6">
      <c r="B92" s="1"/>
      <c r="F92" s="14" t="str">
        <f t="shared" si="2"/>
        <v/>
      </c>
    </row>
    <row r="93" spans="2:6">
      <c r="B93" s="1"/>
      <c r="F93" s="14" t="str">
        <f t="shared" si="2"/>
        <v/>
      </c>
    </row>
    <row r="94" spans="2:6">
      <c r="B94" s="1"/>
      <c r="F94" s="14" t="str">
        <f t="shared" si="2"/>
        <v/>
      </c>
    </row>
    <row r="95" spans="2:6">
      <c r="B95" s="1"/>
      <c r="F95" s="14" t="str">
        <f t="shared" si="2"/>
        <v/>
      </c>
    </row>
    <row r="96" spans="2:6">
      <c r="B96" s="1"/>
      <c r="F96" s="14" t="str">
        <f t="shared" si="2"/>
        <v/>
      </c>
    </row>
    <row r="97" spans="2:6">
      <c r="B97" s="1"/>
      <c r="F97" s="14" t="str">
        <f t="shared" si="2"/>
        <v/>
      </c>
    </row>
  </sheetData>
  <mergeCells count="1">
    <mergeCell ref="A1:G1"/>
  </mergeCells>
  <phoneticPr fontId="0" type="noConversion"/>
  <pageMargins left="0.78740157480314965" right="0.78740157480314965" top="0.98425196850393704" bottom="0.98425196850393704" header="0.51181102362204722" footer="0.51181102362204722"/>
  <pageSetup scale="85"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sheetPr codeName="Sheet2"/>
  <dimension ref="A1:S31"/>
  <sheetViews>
    <sheetView showGridLines="0" topLeftCell="A17" workbookViewId="0">
      <selection activeCell="R5" sqref="R5"/>
    </sheetView>
  </sheetViews>
  <sheetFormatPr defaultRowHeight="12.75"/>
  <cols>
    <col min="1" max="1" width="4.140625" customWidth="1"/>
    <col min="2" max="7" width="2.85546875" style="2" customWidth="1"/>
    <col min="8" max="8" width="4" style="2" customWidth="1"/>
    <col min="9" max="9" width="2.7109375" customWidth="1"/>
    <col min="10" max="15" width="10.42578125" customWidth="1"/>
    <col min="16" max="16" width="11.28515625" customWidth="1"/>
  </cols>
  <sheetData>
    <row r="1" spans="1:19" ht="18">
      <c r="A1" s="260" t="s">
        <v>76</v>
      </c>
      <c r="B1" s="261"/>
      <c r="C1" s="261"/>
      <c r="D1" s="261"/>
      <c r="E1" s="261"/>
      <c r="F1" s="261"/>
      <c r="G1" s="261"/>
      <c r="H1" s="261"/>
      <c r="I1" s="15"/>
      <c r="J1" s="29" t="s">
        <v>0</v>
      </c>
      <c r="K1" s="28">
        <v>1</v>
      </c>
      <c r="L1" s="30"/>
      <c r="M1" s="31"/>
      <c r="N1" s="29" t="s">
        <v>18</v>
      </c>
      <c r="O1" s="28" t="s">
        <v>52</v>
      </c>
      <c r="P1" s="15"/>
    </row>
    <row r="2" spans="1:19">
      <c r="H2" s="42"/>
      <c r="I2" s="1"/>
      <c r="K2" s="52" t="s">
        <v>16</v>
      </c>
      <c r="O2" s="52" t="s">
        <v>19</v>
      </c>
    </row>
    <row r="3" spans="1:19">
      <c r="K3" s="52" t="s">
        <v>17</v>
      </c>
      <c r="O3" s="53" t="s">
        <v>59</v>
      </c>
    </row>
    <row r="4" spans="1:19">
      <c r="O4" s="54"/>
    </row>
    <row r="5" spans="1:19">
      <c r="B5" s="259">
        <f>DATE(YEAR(B14-10),MONTH(B14-10),1)</f>
        <v>41395</v>
      </c>
      <c r="C5" s="259"/>
      <c r="D5" s="259"/>
      <c r="E5" s="259"/>
      <c r="F5" s="259"/>
      <c r="G5" s="259"/>
      <c r="H5" s="259"/>
    </row>
    <row r="6" spans="1:19">
      <c r="A6" s="6" t="s">
        <v>15</v>
      </c>
      <c r="B6" s="6" t="str">
        <f>IF(startday=2,"S","Do")</f>
        <v>Do</v>
      </c>
      <c r="C6" s="6" t="str">
        <f>IF(startday=2,"T","S")</f>
        <v>S</v>
      </c>
      <c r="D6" s="6" t="str">
        <f>IF(startday=2,"Q","T")</f>
        <v>T</v>
      </c>
      <c r="E6" s="6" t="str">
        <f>IF(startday=2,"Q","Q")</f>
        <v>Q</v>
      </c>
      <c r="F6" s="6" t="str">
        <f>IF(startday=2,"S","Q")</f>
        <v>Q</v>
      </c>
      <c r="G6" s="6" t="str">
        <f>IF(startday=2,"Sa","S")</f>
        <v>S</v>
      </c>
      <c r="H6" s="6" t="str">
        <f>IF(startday=2,"Do","Sa")</f>
        <v>Sa</v>
      </c>
      <c r="J6" s="52" t="s">
        <v>23</v>
      </c>
    </row>
    <row r="7" spans="1:19">
      <c r="A7" s="45">
        <f>IF(AND(B7="",H7=""),"",IF(weekNumOpt="US",NÚMSEMANA(MAX(B7:H7),$K$1),1+INT((MAX(B7:H7)-DATE(YEAR(MAX(B7:H7)+4-WEEKDAY(MAX(B7:H7)+6)),1,5)+WEEKDAY(DATE(YEAR(MAX(B7:H7)+4-WEEKDAY(MAX(B7:H7)+6)),1,3)))/7)))</f>
        <v>18</v>
      </c>
      <c r="B7" s="7" t="str">
        <f t="shared" ref="B7:H12" si="0">IF(MONTH($B$5)&lt;&gt;MONTH($B$5-WEEKDAY($B$5,startday)+(ROW(B7)-ROW($B$7))*7+(COLUMN(B7)-COLUMN($B$7)+1)),"",$B$5-WEEKDAY($B$5,startday)+(ROW(B7)-ROW($B$7))*7+(COLUMN(B7)-COLUMN($B$7)+1))</f>
        <v/>
      </c>
      <c r="C7" s="7" t="str">
        <f t="shared" si="0"/>
        <v/>
      </c>
      <c r="D7" s="7" t="str">
        <f t="shared" si="0"/>
        <v/>
      </c>
      <c r="E7" s="7">
        <f t="shared" si="0"/>
        <v>41395</v>
      </c>
      <c r="F7" s="7">
        <f t="shared" si="0"/>
        <v>41396</v>
      </c>
      <c r="G7" s="7">
        <f t="shared" si="0"/>
        <v>41397</v>
      </c>
      <c r="H7" s="7">
        <f t="shared" si="0"/>
        <v>41398</v>
      </c>
      <c r="J7" s="18" t="str">
        <f t="shared" ref="J7:J12" si="1">B7</f>
        <v/>
      </c>
      <c r="K7" s="19" t="str">
        <f t="shared" ref="K7:P7" si="2">C7</f>
        <v/>
      </c>
      <c r="L7" s="19" t="str">
        <f t="shared" si="2"/>
        <v/>
      </c>
      <c r="M7" s="19">
        <f t="shared" si="2"/>
        <v>41395</v>
      </c>
      <c r="N7" s="19">
        <f t="shared" si="2"/>
        <v>41396</v>
      </c>
      <c r="O7" s="19">
        <f t="shared" si="2"/>
        <v>41397</v>
      </c>
      <c r="P7" s="20">
        <f t="shared" si="2"/>
        <v>41398</v>
      </c>
      <c r="Q7" s="27"/>
      <c r="R7" s="27"/>
    </row>
    <row r="8" spans="1:19">
      <c r="A8" s="45">
        <f>IF(AND(B8="",H8=""),"",IF(weekNumOpt="US",NÚMSEMANA(MAX(B8:H8),$K$1),1+INT((MAX(B8:H8)-DATE(YEAR(MAX(B8:H8)+4-WEEKDAY(MAX(B8:H8)+6)),1,5)+WEEKDAY(DATE(YEAR(MAX(B8:H8)+4-WEEKDAY(MAX(B8:H8)+6)),1,3)))/7)))</f>
        <v>19</v>
      </c>
      <c r="B8" s="7">
        <f t="shared" si="0"/>
        <v>41399</v>
      </c>
      <c r="C8" s="7">
        <f t="shared" si="0"/>
        <v>41400</v>
      </c>
      <c r="D8" s="7">
        <f t="shared" si="0"/>
        <v>41401</v>
      </c>
      <c r="E8" s="7">
        <f t="shared" si="0"/>
        <v>41402</v>
      </c>
      <c r="F8" s="7">
        <f t="shared" si="0"/>
        <v>41403</v>
      </c>
      <c r="G8" s="7">
        <f t="shared" si="0"/>
        <v>41404</v>
      </c>
      <c r="H8" s="7">
        <f t="shared" si="0"/>
        <v>41405</v>
      </c>
      <c r="J8" s="21">
        <f t="shared" si="1"/>
        <v>41399</v>
      </c>
      <c r="K8" s="22">
        <f t="shared" ref="K8:P12" si="3">C8</f>
        <v>41400</v>
      </c>
      <c r="L8" s="22">
        <f t="shared" si="3"/>
        <v>41401</v>
      </c>
      <c r="M8" s="22">
        <f t="shared" si="3"/>
        <v>41402</v>
      </c>
      <c r="N8" s="22">
        <f t="shared" si="3"/>
        <v>41403</v>
      </c>
      <c r="O8" s="22">
        <f t="shared" si="3"/>
        <v>41404</v>
      </c>
      <c r="P8" s="23">
        <f t="shared" si="3"/>
        <v>41405</v>
      </c>
      <c r="Q8" s="27"/>
      <c r="R8" s="27"/>
    </row>
    <row r="9" spans="1:19">
      <c r="A9" s="45">
        <f>IF(AND(B9="",H9=""),"",IF(weekNumOpt="US",NÚMSEMANA(MAX(B9:H9),$K$1),1+INT((MAX(B9:H9)-DATE(YEAR(MAX(B9:H9)+4-WEEKDAY(MAX(B9:H9)+6)),1,5)+WEEKDAY(DATE(YEAR(MAX(B9:H9)+4-WEEKDAY(MAX(B9:H9)+6)),1,3)))/7)))</f>
        <v>20</v>
      </c>
      <c r="B9" s="7">
        <f t="shared" si="0"/>
        <v>41406</v>
      </c>
      <c r="C9" s="7">
        <f t="shared" si="0"/>
        <v>41407</v>
      </c>
      <c r="D9" s="7">
        <f t="shared" si="0"/>
        <v>41408</v>
      </c>
      <c r="E9" s="7">
        <f t="shared" si="0"/>
        <v>41409</v>
      </c>
      <c r="F9" s="7">
        <f t="shared" si="0"/>
        <v>41410</v>
      </c>
      <c r="G9" s="7">
        <f t="shared" si="0"/>
        <v>41411</v>
      </c>
      <c r="H9" s="7">
        <f t="shared" si="0"/>
        <v>41412</v>
      </c>
      <c r="J9" s="21">
        <f t="shared" si="1"/>
        <v>41406</v>
      </c>
      <c r="K9" s="22">
        <f t="shared" si="3"/>
        <v>41407</v>
      </c>
      <c r="L9" s="22">
        <f t="shared" si="3"/>
        <v>41408</v>
      </c>
      <c r="M9" s="22">
        <f t="shared" si="3"/>
        <v>41409</v>
      </c>
      <c r="N9" s="22">
        <f t="shared" si="3"/>
        <v>41410</v>
      </c>
      <c r="O9" s="22">
        <f t="shared" si="3"/>
        <v>41411</v>
      </c>
      <c r="P9" s="23">
        <f t="shared" si="3"/>
        <v>41412</v>
      </c>
      <c r="Q9" s="27"/>
      <c r="R9" s="27"/>
    </row>
    <row r="10" spans="1:19">
      <c r="A10" s="45">
        <f>IF(AND(B10="",H10=""),"",IF(weekNumOpt="US",NÚMSEMANA(MAX(B10:H10),$K$1),1+INT((MAX(B10:H10)-DATE(YEAR(MAX(B10:H10)+4-WEEKDAY(MAX(B10:H10)+6)),1,5)+WEEKDAY(DATE(YEAR(MAX(B10:H10)+4-WEEKDAY(MAX(B10:H10)+6)),1,3)))/7)))</f>
        <v>21</v>
      </c>
      <c r="B10" s="7">
        <f t="shared" si="0"/>
        <v>41413</v>
      </c>
      <c r="C10" s="7">
        <f t="shared" si="0"/>
        <v>41414</v>
      </c>
      <c r="D10" s="7">
        <f t="shared" si="0"/>
        <v>41415</v>
      </c>
      <c r="E10" s="7">
        <f t="shared" si="0"/>
        <v>41416</v>
      </c>
      <c r="F10" s="7">
        <f t="shared" si="0"/>
        <v>41417</v>
      </c>
      <c r="G10" s="7">
        <f t="shared" si="0"/>
        <v>41418</v>
      </c>
      <c r="H10" s="7">
        <f t="shared" si="0"/>
        <v>41419</v>
      </c>
      <c r="J10" s="21">
        <f t="shared" si="1"/>
        <v>41413</v>
      </c>
      <c r="K10" s="22">
        <f t="shared" si="3"/>
        <v>41414</v>
      </c>
      <c r="L10" s="22">
        <f t="shared" si="3"/>
        <v>41415</v>
      </c>
      <c r="M10" s="22">
        <f t="shared" si="3"/>
        <v>41416</v>
      </c>
      <c r="N10" s="22">
        <f t="shared" si="3"/>
        <v>41417</v>
      </c>
      <c r="O10" s="22">
        <f t="shared" si="3"/>
        <v>41418</v>
      </c>
      <c r="P10" s="23">
        <f t="shared" si="3"/>
        <v>41419</v>
      </c>
      <c r="Q10" s="27"/>
      <c r="R10" s="27"/>
    </row>
    <row r="11" spans="1:19">
      <c r="A11" s="45">
        <f>IF(AND(B11="",H11=""),"",IF(weekNumOpt="US",NÚMSEMANA(MAX(B11:H11),$K$1),1+INT((MAX(B11:H11)-DATE(YEAR(MAX(B11:H11)+4-WEEKDAY(MAX(B11:H11)+6)),1,5)+WEEKDAY(DATE(YEAR(MAX(B11:H11)+4-WEEKDAY(MAX(B11:H11)+6)),1,3)))/7)))</f>
        <v>22</v>
      </c>
      <c r="B11" s="7">
        <f t="shared" si="0"/>
        <v>41420</v>
      </c>
      <c r="C11" s="7">
        <f t="shared" si="0"/>
        <v>41421</v>
      </c>
      <c r="D11" s="7">
        <f t="shared" si="0"/>
        <v>41422</v>
      </c>
      <c r="E11" s="7">
        <f t="shared" si="0"/>
        <v>41423</v>
      </c>
      <c r="F11" s="7">
        <f t="shared" si="0"/>
        <v>41424</v>
      </c>
      <c r="G11" s="7">
        <f t="shared" si="0"/>
        <v>41425</v>
      </c>
      <c r="H11" s="7" t="str">
        <f t="shared" si="0"/>
        <v/>
      </c>
      <c r="J11" s="21">
        <f t="shared" si="1"/>
        <v>41420</v>
      </c>
      <c r="K11" s="22">
        <f t="shared" si="3"/>
        <v>41421</v>
      </c>
      <c r="L11" s="22">
        <f t="shared" si="3"/>
        <v>41422</v>
      </c>
      <c r="M11" s="22">
        <f t="shared" si="3"/>
        <v>41423</v>
      </c>
      <c r="N11" s="22">
        <f t="shared" si="3"/>
        <v>41424</v>
      </c>
      <c r="O11" s="22">
        <f t="shared" si="3"/>
        <v>41425</v>
      </c>
      <c r="P11" s="23" t="str">
        <f t="shared" si="3"/>
        <v/>
      </c>
      <c r="Q11" s="27"/>
      <c r="R11" s="27"/>
    </row>
    <row r="12" spans="1:19">
      <c r="A12" s="45" t="str">
        <f>IF(AND(B12="",H12=""),"",IF(weekNumOpt="US",NÚMSEMANA(MAX(B12:H12),$K$1),1+INT((MAX(B12:H12)-DATE(YEAR(MAX(B12:H12)+4-WEEKDAY(MAX(B12:H12)+6)),1,5)+WEEKDAY(DATE(YEAR(MAX(B12:H12)+4-WEEKDAY(MAX(B12:H12)+6)),1,3)))/7)))</f>
        <v/>
      </c>
      <c r="B12" s="7" t="str">
        <f t="shared" si="0"/>
        <v/>
      </c>
      <c r="C12" s="7" t="str">
        <f t="shared" si="0"/>
        <v/>
      </c>
      <c r="D12" s="7" t="str">
        <f t="shared" si="0"/>
        <v/>
      </c>
      <c r="E12" s="7" t="str">
        <f t="shared" si="0"/>
        <v/>
      </c>
      <c r="F12" s="7" t="str">
        <f t="shared" si="0"/>
        <v/>
      </c>
      <c r="G12" s="7" t="str">
        <f t="shared" si="0"/>
        <v/>
      </c>
      <c r="H12" s="7" t="str">
        <f t="shared" si="0"/>
        <v/>
      </c>
      <c r="J12" s="24" t="str">
        <f t="shared" si="1"/>
        <v/>
      </c>
      <c r="K12" s="25" t="str">
        <f t="shared" si="3"/>
        <v/>
      </c>
      <c r="L12" s="25" t="str">
        <f t="shared" si="3"/>
        <v/>
      </c>
      <c r="M12" s="25" t="str">
        <f t="shared" si="3"/>
        <v/>
      </c>
      <c r="N12" s="25" t="str">
        <f t="shared" si="3"/>
        <v/>
      </c>
      <c r="O12" s="25" t="str">
        <f t="shared" si="3"/>
        <v/>
      </c>
      <c r="P12" s="26" t="str">
        <f t="shared" si="3"/>
        <v/>
      </c>
      <c r="Q12" s="27"/>
      <c r="R12" s="27"/>
      <c r="S12" s="27"/>
    </row>
    <row r="13" spans="1:19">
      <c r="B13" s="5"/>
      <c r="C13" s="5"/>
      <c r="D13" s="5"/>
      <c r="E13" s="5"/>
      <c r="F13" s="5"/>
      <c r="G13" s="5"/>
      <c r="H13" s="5"/>
    </row>
    <row r="14" spans="1:19">
      <c r="B14" s="258">
        <f>DATE(year,month,1)</f>
        <v>41426</v>
      </c>
      <c r="C14" s="258"/>
      <c r="D14" s="258"/>
      <c r="E14" s="258"/>
      <c r="F14" s="258"/>
      <c r="G14" s="258"/>
      <c r="H14" s="258"/>
    </row>
    <row r="15" spans="1:19">
      <c r="A15" s="6" t="s">
        <v>15</v>
      </c>
      <c r="B15" s="6" t="str">
        <f>IF(startday=2,"S","Do")</f>
        <v>Do</v>
      </c>
      <c r="C15" s="6" t="str">
        <f>IF(startday=2,"T","S")</f>
        <v>S</v>
      </c>
      <c r="D15" s="6" t="str">
        <f>IF(startday=2,"Q","T")</f>
        <v>T</v>
      </c>
      <c r="E15" s="6" t="str">
        <f>IF(startday=2,"Q","Q")</f>
        <v>Q</v>
      </c>
      <c r="F15" s="6" t="str">
        <f>IF(startday=2,"S","Q")</f>
        <v>Q</v>
      </c>
      <c r="G15" s="6" t="str">
        <f>IF(startday=2,"Sa","S")</f>
        <v>S</v>
      </c>
      <c r="H15" s="6" t="str">
        <f>IF(startday=2,"Do","Sa")</f>
        <v>Sa</v>
      </c>
    </row>
    <row r="16" spans="1:19">
      <c r="A16" s="45">
        <f>IF(AND(B16="",H16=""),"",IF(weekNumOpt="US",NÚMSEMANA(MAX(B16:H16),$K$1),1+INT((MAX(B16:H16)-DATE(YEAR(MAX(B16:H16)+4-WEEKDAY(MAX(B16:H16)+6)),1,5)+WEEKDAY(DATE(YEAR(MAX(B16:H16)+4-WEEKDAY(MAX(B16:H16)+6)),1,3)))/7)))</f>
        <v>22</v>
      </c>
      <c r="B16" s="7" t="str">
        <f t="shared" ref="B16:H21" si="4">IF(MONTH($B$14)&lt;&gt;MONTH($B$14-WEEKDAY($B$14,startday)+(ROW(B16)-ROW($B$16))*7+(COLUMN(B16)-COLUMN($B$16)+1)),"",$B$14-WEEKDAY($B$14,startday)+(ROW(B16)-ROW($B$16))*7+(COLUMN(B16)-COLUMN($B$16)+1))</f>
        <v/>
      </c>
      <c r="C16" s="7" t="str">
        <f t="shared" si="4"/>
        <v/>
      </c>
      <c r="D16" s="7" t="str">
        <f t="shared" si="4"/>
        <v/>
      </c>
      <c r="E16" s="7" t="str">
        <f t="shared" si="4"/>
        <v/>
      </c>
      <c r="F16" s="7" t="str">
        <f t="shared" si="4"/>
        <v/>
      </c>
      <c r="G16" s="7" t="str">
        <f t="shared" si="4"/>
        <v/>
      </c>
      <c r="H16" s="7">
        <f t="shared" si="4"/>
        <v>41426</v>
      </c>
      <c r="J16" s="18" t="str">
        <f t="shared" ref="J16:J21" si="5">B16</f>
        <v/>
      </c>
      <c r="K16" s="19" t="str">
        <f t="shared" ref="K16:K21" si="6">C16</f>
        <v/>
      </c>
      <c r="L16" s="19" t="str">
        <f t="shared" ref="L16:L21" si="7">D16</f>
        <v/>
      </c>
      <c r="M16" s="19" t="str">
        <f t="shared" ref="M16:M21" si="8">E16</f>
        <v/>
      </c>
      <c r="N16" s="19" t="str">
        <f t="shared" ref="N16:N21" si="9">F16</f>
        <v/>
      </c>
      <c r="O16" s="19" t="str">
        <f t="shared" ref="O16:O21" si="10">G16</f>
        <v/>
      </c>
      <c r="P16" s="20">
        <f t="shared" ref="P16:P21" si="11">H16</f>
        <v>41426</v>
      </c>
    </row>
    <row r="17" spans="1:16">
      <c r="A17" s="45">
        <f>IF(AND(B17="",H17=""),"",IF(weekNumOpt="US",NÚMSEMANA(MAX(B17:H17),$K$1),1+INT((MAX(B17:H17)-DATE(YEAR(MAX(B17:H17)+4-WEEKDAY(MAX(B17:H17)+6)),1,5)+WEEKDAY(DATE(YEAR(MAX(B17:H17)+4-WEEKDAY(MAX(B17:H17)+6)),1,3)))/7)))</f>
        <v>23</v>
      </c>
      <c r="B17" s="7">
        <f t="shared" si="4"/>
        <v>41427</v>
      </c>
      <c r="C17" s="7">
        <f t="shared" si="4"/>
        <v>41428</v>
      </c>
      <c r="D17" s="7">
        <f t="shared" si="4"/>
        <v>41429</v>
      </c>
      <c r="E17" s="7">
        <f t="shared" si="4"/>
        <v>41430</v>
      </c>
      <c r="F17" s="7">
        <f t="shared" si="4"/>
        <v>41431</v>
      </c>
      <c r="G17" s="7">
        <f t="shared" si="4"/>
        <v>41432</v>
      </c>
      <c r="H17" s="7">
        <f t="shared" si="4"/>
        <v>41433</v>
      </c>
      <c r="J17" s="21">
        <f t="shared" si="5"/>
        <v>41427</v>
      </c>
      <c r="K17" s="22">
        <f t="shared" si="6"/>
        <v>41428</v>
      </c>
      <c r="L17" s="22">
        <f t="shared" si="7"/>
        <v>41429</v>
      </c>
      <c r="M17" s="22">
        <f t="shared" si="8"/>
        <v>41430</v>
      </c>
      <c r="N17" s="22">
        <f t="shared" si="9"/>
        <v>41431</v>
      </c>
      <c r="O17" s="22">
        <f t="shared" si="10"/>
        <v>41432</v>
      </c>
      <c r="P17" s="23">
        <f t="shared" si="11"/>
        <v>41433</v>
      </c>
    </row>
    <row r="18" spans="1:16">
      <c r="A18" s="45">
        <f>IF(AND(B18="",H18=""),"",IF(weekNumOpt="US",NÚMSEMANA(MAX(B18:H18),$K$1),1+INT((MAX(B18:H18)-DATE(YEAR(MAX(B18:H18)+4-WEEKDAY(MAX(B18:H18)+6)),1,5)+WEEKDAY(DATE(YEAR(MAX(B18:H18)+4-WEEKDAY(MAX(B18:H18)+6)),1,3)))/7)))</f>
        <v>24</v>
      </c>
      <c r="B18" s="7">
        <f t="shared" si="4"/>
        <v>41434</v>
      </c>
      <c r="C18" s="7">
        <f t="shared" si="4"/>
        <v>41435</v>
      </c>
      <c r="D18" s="7">
        <f t="shared" si="4"/>
        <v>41436</v>
      </c>
      <c r="E18" s="7">
        <f t="shared" si="4"/>
        <v>41437</v>
      </c>
      <c r="F18" s="7">
        <f t="shared" si="4"/>
        <v>41438</v>
      </c>
      <c r="G18" s="7">
        <f t="shared" si="4"/>
        <v>41439</v>
      </c>
      <c r="H18" s="7">
        <f t="shared" si="4"/>
        <v>41440</v>
      </c>
      <c r="J18" s="21">
        <f t="shared" si="5"/>
        <v>41434</v>
      </c>
      <c r="K18" s="22">
        <f t="shared" si="6"/>
        <v>41435</v>
      </c>
      <c r="L18" s="22">
        <f t="shared" si="7"/>
        <v>41436</v>
      </c>
      <c r="M18" s="22">
        <f t="shared" si="8"/>
        <v>41437</v>
      </c>
      <c r="N18" s="22">
        <f t="shared" si="9"/>
        <v>41438</v>
      </c>
      <c r="O18" s="22">
        <f t="shared" si="10"/>
        <v>41439</v>
      </c>
      <c r="P18" s="23">
        <f t="shared" si="11"/>
        <v>41440</v>
      </c>
    </row>
    <row r="19" spans="1:16">
      <c r="A19" s="45">
        <f>IF(AND(B19="",H19=""),"",IF(weekNumOpt="US",NÚMSEMANA(MAX(B19:H19),$K$1),1+INT((MAX(B19:H19)-DATE(YEAR(MAX(B19:H19)+4-WEEKDAY(MAX(B19:H19)+6)),1,5)+WEEKDAY(DATE(YEAR(MAX(B19:H19)+4-WEEKDAY(MAX(B19:H19)+6)),1,3)))/7)))</f>
        <v>25</v>
      </c>
      <c r="B19" s="7">
        <f t="shared" si="4"/>
        <v>41441</v>
      </c>
      <c r="C19" s="7">
        <f t="shared" si="4"/>
        <v>41442</v>
      </c>
      <c r="D19" s="7">
        <f t="shared" si="4"/>
        <v>41443</v>
      </c>
      <c r="E19" s="7">
        <f t="shared" si="4"/>
        <v>41444</v>
      </c>
      <c r="F19" s="7">
        <f t="shared" si="4"/>
        <v>41445</v>
      </c>
      <c r="G19" s="7">
        <f t="shared" si="4"/>
        <v>41446</v>
      </c>
      <c r="H19" s="7">
        <f t="shared" si="4"/>
        <v>41447</v>
      </c>
      <c r="J19" s="21">
        <f t="shared" si="5"/>
        <v>41441</v>
      </c>
      <c r="K19" s="22">
        <f t="shared" si="6"/>
        <v>41442</v>
      </c>
      <c r="L19" s="22">
        <f t="shared" si="7"/>
        <v>41443</v>
      </c>
      <c r="M19" s="22">
        <f t="shared" si="8"/>
        <v>41444</v>
      </c>
      <c r="N19" s="22">
        <f t="shared" si="9"/>
        <v>41445</v>
      </c>
      <c r="O19" s="22">
        <f t="shared" si="10"/>
        <v>41446</v>
      </c>
      <c r="P19" s="23">
        <f t="shared" si="11"/>
        <v>41447</v>
      </c>
    </row>
    <row r="20" spans="1:16">
      <c r="A20" s="45">
        <f>IF(AND(B20="",H20=""),"",IF(weekNumOpt="US",NÚMSEMANA(MAX(B20:H20),$K$1),1+INT((MAX(B20:H20)-DATE(YEAR(MAX(B20:H20)+4-WEEKDAY(MAX(B20:H20)+6)),1,5)+WEEKDAY(DATE(YEAR(MAX(B20:H20)+4-WEEKDAY(MAX(B20:H20)+6)),1,3)))/7)))</f>
        <v>26</v>
      </c>
      <c r="B20" s="7">
        <f t="shared" si="4"/>
        <v>41448</v>
      </c>
      <c r="C20" s="7">
        <f t="shared" si="4"/>
        <v>41449</v>
      </c>
      <c r="D20" s="7">
        <f t="shared" si="4"/>
        <v>41450</v>
      </c>
      <c r="E20" s="7">
        <f t="shared" si="4"/>
        <v>41451</v>
      </c>
      <c r="F20" s="7">
        <f t="shared" si="4"/>
        <v>41452</v>
      </c>
      <c r="G20" s="7">
        <f t="shared" si="4"/>
        <v>41453</v>
      </c>
      <c r="H20" s="7">
        <f t="shared" si="4"/>
        <v>41454</v>
      </c>
      <c r="J20" s="21">
        <f t="shared" si="5"/>
        <v>41448</v>
      </c>
      <c r="K20" s="22">
        <f t="shared" si="6"/>
        <v>41449</v>
      </c>
      <c r="L20" s="22">
        <f t="shared" si="7"/>
        <v>41450</v>
      </c>
      <c r="M20" s="22">
        <f t="shared" si="8"/>
        <v>41451</v>
      </c>
      <c r="N20" s="22">
        <f t="shared" si="9"/>
        <v>41452</v>
      </c>
      <c r="O20" s="22">
        <f t="shared" si="10"/>
        <v>41453</v>
      </c>
      <c r="P20" s="23">
        <f t="shared" si="11"/>
        <v>41454</v>
      </c>
    </row>
    <row r="21" spans="1:16">
      <c r="A21" s="45">
        <f>IF(AND(B21="",H21=""),"",IF(weekNumOpt="US",NÚMSEMANA(MAX(B21:H21),$K$1),1+INT((MAX(B21:H21)-DATE(YEAR(MAX(B21:H21)+4-WEEKDAY(MAX(B21:H21)+6)),1,5)+WEEKDAY(DATE(YEAR(MAX(B21:H21)+4-WEEKDAY(MAX(B21:H21)+6)),1,3)))/7)))</f>
        <v>26</v>
      </c>
      <c r="B21" s="7">
        <f t="shared" si="4"/>
        <v>41455</v>
      </c>
      <c r="C21" s="7" t="str">
        <f t="shared" si="4"/>
        <v/>
      </c>
      <c r="D21" s="7" t="str">
        <f t="shared" si="4"/>
        <v/>
      </c>
      <c r="E21" s="7" t="str">
        <f t="shared" si="4"/>
        <v/>
      </c>
      <c r="F21" s="7" t="str">
        <f t="shared" si="4"/>
        <v/>
      </c>
      <c r="G21" s="7" t="str">
        <f t="shared" si="4"/>
        <v/>
      </c>
      <c r="H21" s="7" t="str">
        <f t="shared" si="4"/>
        <v/>
      </c>
      <c r="J21" s="24">
        <f t="shared" si="5"/>
        <v>41455</v>
      </c>
      <c r="K21" s="25" t="str">
        <f t="shared" si="6"/>
        <v/>
      </c>
      <c r="L21" s="25" t="str">
        <f t="shared" si="7"/>
        <v/>
      </c>
      <c r="M21" s="25" t="str">
        <f t="shared" si="8"/>
        <v/>
      </c>
      <c r="N21" s="25" t="str">
        <f t="shared" si="9"/>
        <v/>
      </c>
      <c r="O21" s="25" t="str">
        <f t="shared" si="10"/>
        <v/>
      </c>
      <c r="P21" s="26" t="str">
        <f t="shared" si="11"/>
        <v/>
      </c>
    </row>
    <row r="22" spans="1:16">
      <c r="B22" s="5"/>
      <c r="C22" s="5"/>
      <c r="D22" s="5"/>
      <c r="E22" s="5"/>
      <c r="F22" s="5"/>
      <c r="G22" s="5"/>
      <c r="H22" s="5"/>
    </row>
    <row r="23" spans="1:16">
      <c r="B23" s="259">
        <f>DATE(YEAR(B14+35),MONTH(B14+35),1)</f>
        <v>41456</v>
      </c>
      <c r="C23" s="259"/>
      <c r="D23" s="259"/>
      <c r="E23" s="259"/>
      <c r="F23" s="259"/>
      <c r="G23" s="259"/>
      <c r="H23" s="259"/>
    </row>
    <row r="24" spans="1:16">
      <c r="A24" s="6" t="s">
        <v>15</v>
      </c>
      <c r="B24" s="6" t="str">
        <f>IF(startday=2,"S","Do")</f>
        <v>Do</v>
      </c>
      <c r="C24" s="6" t="str">
        <f>IF(startday=2,"T","S")</f>
        <v>S</v>
      </c>
      <c r="D24" s="6" t="str">
        <f>IF(startday=2,"Q","T")</f>
        <v>T</v>
      </c>
      <c r="E24" s="6" t="str">
        <f>IF(startday=2,"Q","Q")</f>
        <v>Q</v>
      </c>
      <c r="F24" s="6" t="str">
        <f>IF(startday=2,"S","Q")</f>
        <v>Q</v>
      </c>
      <c r="G24" s="6" t="str">
        <f>IF(startday=2,"Sa","S")</f>
        <v>S</v>
      </c>
      <c r="H24" s="6" t="str">
        <f>IF(startday=2,"Do","Sa")</f>
        <v>Sa</v>
      </c>
    </row>
    <row r="25" spans="1:16">
      <c r="A25" s="45">
        <f>IF(AND(B25="",H25=""),"",IF(weekNumOpt="US",NÚMSEMANA(MAX(B25:H25),$K$1),1+INT((MAX(B25:H25)-DATE(YEAR(MAX(B25:H25)+4-WEEKDAY(MAX(B25:H25)+6)),1,5)+WEEKDAY(DATE(YEAR(MAX(B25:H25)+4-WEEKDAY(MAX(B25:H25)+6)),1,3)))/7)))</f>
        <v>27</v>
      </c>
      <c r="B25" s="7" t="str">
        <f t="shared" ref="B25:H30" si="12">IF(MONTH($B$23)&lt;&gt;MONTH($B$23-WEEKDAY($B$23,startday)+(ROW(B25)-ROW($B$25))*7+(COLUMN(B25)-COLUMN($B$25)+1)),"",$B$23-WEEKDAY($B$23,startday)+(ROW(B25)-ROW($B$25))*7+(COLUMN(B25)-COLUMN($B$25)+1))</f>
        <v/>
      </c>
      <c r="C25" s="7">
        <f t="shared" si="12"/>
        <v>41456</v>
      </c>
      <c r="D25" s="7">
        <f t="shared" si="12"/>
        <v>41457</v>
      </c>
      <c r="E25" s="7">
        <f t="shared" si="12"/>
        <v>41458</v>
      </c>
      <c r="F25" s="7">
        <f t="shared" si="12"/>
        <v>41459</v>
      </c>
      <c r="G25" s="7">
        <f t="shared" si="12"/>
        <v>41460</v>
      </c>
      <c r="H25" s="7">
        <f t="shared" si="12"/>
        <v>41461</v>
      </c>
      <c r="J25" s="18" t="str">
        <f t="shared" ref="J25:J30" si="13">B25</f>
        <v/>
      </c>
      <c r="K25" s="19">
        <f t="shared" ref="K25:K30" si="14">C25</f>
        <v>41456</v>
      </c>
      <c r="L25" s="19">
        <f t="shared" ref="L25:L30" si="15">D25</f>
        <v>41457</v>
      </c>
      <c r="M25" s="19">
        <f t="shared" ref="M25:M30" si="16">E25</f>
        <v>41458</v>
      </c>
      <c r="N25" s="19">
        <f t="shared" ref="N25:N30" si="17">F25</f>
        <v>41459</v>
      </c>
      <c r="O25" s="19">
        <f t="shared" ref="O25:O30" si="18">G25</f>
        <v>41460</v>
      </c>
      <c r="P25" s="20">
        <f t="shared" ref="P25:P30" si="19">H25</f>
        <v>41461</v>
      </c>
    </row>
    <row r="26" spans="1:16">
      <c r="A26" s="45">
        <f>IF(AND(B26="",H26=""),"",IF(weekNumOpt="US",NÚMSEMANA(MAX(B26:H26),$K$1),1+INT((MAX(B26:H26)-DATE(YEAR(MAX(B26:H26)+4-WEEKDAY(MAX(B26:H26)+6)),1,5)+WEEKDAY(DATE(YEAR(MAX(B26:H26)+4-WEEKDAY(MAX(B26:H26)+6)),1,3)))/7)))</f>
        <v>28</v>
      </c>
      <c r="B26" s="7">
        <f t="shared" si="12"/>
        <v>41462</v>
      </c>
      <c r="C26" s="7">
        <f t="shared" si="12"/>
        <v>41463</v>
      </c>
      <c r="D26" s="7">
        <f t="shared" si="12"/>
        <v>41464</v>
      </c>
      <c r="E26" s="7">
        <f t="shared" si="12"/>
        <v>41465</v>
      </c>
      <c r="F26" s="7">
        <f t="shared" si="12"/>
        <v>41466</v>
      </c>
      <c r="G26" s="7">
        <f t="shared" si="12"/>
        <v>41467</v>
      </c>
      <c r="H26" s="7">
        <f t="shared" si="12"/>
        <v>41468</v>
      </c>
      <c r="J26" s="21">
        <f t="shared" si="13"/>
        <v>41462</v>
      </c>
      <c r="K26" s="22">
        <f t="shared" si="14"/>
        <v>41463</v>
      </c>
      <c r="L26" s="22">
        <f t="shared" si="15"/>
        <v>41464</v>
      </c>
      <c r="M26" s="22">
        <f t="shared" si="16"/>
        <v>41465</v>
      </c>
      <c r="N26" s="22">
        <f t="shared" si="17"/>
        <v>41466</v>
      </c>
      <c r="O26" s="22">
        <f t="shared" si="18"/>
        <v>41467</v>
      </c>
      <c r="P26" s="23">
        <f t="shared" si="19"/>
        <v>41468</v>
      </c>
    </row>
    <row r="27" spans="1:16">
      <c r="A27" s="45">
        <f>IF(AND(B27="",H27=""),"",IF(weekNumOpt="US",NÚMSEMANA(MAX(B27:H27),$K$1),1+INT((MAX(B27:H27)-DATE(YEAR(MAX(B27:H27)+4-WEEKDAY(MAX(B27:H27)+6)),1,5)+WEEKDAY(DATE(YEAR(MAX(B27:H27)+4-WEEKDAY(MAX(B27:H27)+6)),1,3)))/7)))</f>
        <v>29</v>
      </c>
      <c r="B27" s="7">
        <f t="shared" si="12"/>
        <v>41469</v>
      </c>
      <c r="C27" s="7">
        <f t="shared" si="12"/>
        <v>41470</v>
      </c>
      <c r="D27" s="7">
        <f t="shared" si="12"/>
        <v>41471</v>
      </c>
      <c r="E27" s="7">
        <f t="shared" si="12"/>
        <v>41472</v>
      </c>
      <c r="F27" s="7">
        <f t="shared" si="12"/>
        <v>41473</v>
      </c>
      <c r="G27" s="7">
        <f t="shared" si="12"/>
        <v>41474</v>
      </c>
      <c r="H27" s="7">
        <f t="shared" si="12"/>
        <v>41475</v>
      </c>
      <c r="J27" s="21">
        <f t="shared" si="13"/>
        <v>41469</v>
      </c>
      <c r="K27" s="22">
        <f t="shared" si="14"/>
        <v>41470</v>
      </c>
      <c r="L27" s="22">
        <f t="shared" si="15"/>
        <v>41471</v>
      </c>
      <c r="M27" s="22">
        <f t="shared" si="16"/>
        <v>41472</v>
      </c>
      <c r="N27" s="22">
        <f t="shared" si="17"/>
        <v>41473</v>
      </c>
      <c r="O27" s="22">
        <f t="shared" si="18"/>
        <v>41474</v>
      </c>
      <c r="P27" s="23">
        <f t="shared" si="19"/>
        <v>41475</v>
      </c>
    </row>
    <row r="28" spans="1:16">
      <c r="A28" s="45">
        <f>IF(AND(B28="",H28=""),"",IF(weekNumOpt="US",NÚMSEMANA(MAX(B28:H28),$K$1),1+INT((MAX(B28:H28)-DATE(YEAR(MAX(B28:H28)+4-WEEKDAY(MAX(B28:H28)+6)),1,5)+WEEKDAY(DATE(YEAR(MAX(B28:H28)+4-WEEKDAY(MAX(B28:H28)+6)),1,3)))/7)))</f>
        <v>30</v>
      </c>
      <c r="B28" s="7">
        <f t="shared" si="12"/>
        <v>41476</v>
      </c>
      <c r="C28" s="7">
        <f t="shared" si="12"/>
        <v>41477</v>
      </c>
      <c r="D28" s="7">
        <f t="shared" si="12"/>
        <v>41478</v>
      </c>
      <c r="E28" s="7">
        <f t="shared" si="12"/>
        <v>41479</v>
      </c>
      <c r="F28" s="7">
        <f t="shared" si="12"/>
        <v>41480</v>
      </c>
      <c r="G28" s="7">
        <f t="shared" si="12"/>
        <v>41481</v>
      </c>
      <c r="H28" s="7">
        <f t="shared" si="12"/>
        <v>41482</v>
      </c>
      <c r="J28" s="21">
        <f t="shared" si="13"/>
        <v>41476</v>
      </c>
      <c r="K28" s="22">
        <f t="shared" si="14"/>
        <v>41477</v>
      </c>
      <c r="L28" s="22">
        <f t="shared" si="15"/>
        <v>41478</v>
      </c>
      <c r="M28" s="22">
        <f t="shared" si="16"/>
        <v>41479</v>
      </c>
      <c r="N28" s="22">
        <f t="shared" si="17"/>
        <v>41480</v>
      </c>
      <c r="O28" s="22">
        <f t="shared" si="18"/>
        <v>41481</v>
      </c>
      <c r="P28" s="23">
        <f t="shared" si="19"/>
        <v>41482</v>
      </c>
    </row>
    <row r="29" spans="1:16">
      <c r="A29" s="45">
        <f>IF(AND(B29="",H29=""),"",IF(weekNumOpt="US",NÚMSEMANA(MAX(B29:H29),$K$1),1+INT((MAX(B29:H29)-DATE(YEAR(MAX(B29:H29)+4-WEEKDAY(MAX(B29:H29)+6)),1,5)+WEEKDAY(DATE(YEAR(MAX(B29:H29)+4-WEEKDAY(MAX(B29:H29)+6)),1,3)))/7)))</f>
        <v>31</v>
      </c>
      <c r="B29" s="7">
        <f t="shared" si="12"/>
        <v>41483</v>
      </c>
      <c r="C29" s="7">
        <f t="shared" si="12"/>
        <v>41484</v>
      </c>
      <c r="D29" s="7">
        <f t="shared" si="12"/>
        <v>41485</v>
      </c>
      <c r="E29" s="7">
        <f t="shared" si="12"/>
        <v>41486</v>
      </c>
      <c r="F29" s="7" t="str">
        <f t="shared" si="12"/>
        <v/>
      </c>
      <c r="G29" s="7" t="str">
        <f t="shared" si="12"/>
        <v/>
      </c>
      <c r="H29" s="7" t="str">
        <f t="shared" si="12"/>
        <v/>
      </c>
      <c r="J29" s="21">
        <f t="shared" si="13"/>
        <v>41483</v>
      </c>
      <c r="K29" s="22">
        <f t="shared" si="14"/>
        <v>41484</v>
      </c>
      <c r="L29" s="22">
        <f t="shared" si="15"/>
        <v>41485</v>
      </c>
      <c r="M29" s="22">
        <f t="shared" si="16"/>
        <v>41486</v>
      </c>
      <c r="N29" s="22" t="str">
        <f t="shared" si="17"/>
        <v/>
      </c>
      <c r="O29" s="22" t="str">
        <f t="shared" si="18"/>
        <v/>
      </c>
      <c r="P29" s="23" t="str">
        <f t="shared" si="19"/>
        <v/>
      </c>
    </row>
    <row r="30" spans="1:16">
      <c r="A30" s="45" t="str">
        <f>IF(AND(B30="",H30=""),"",IF(weekNumOpt="US",NÚMSEMANA(MAX(B30:H30),$K$1),1+INT((MAX(B30:H30)-DATE(YEAR(MAX(B30:H30)+4-WEEKDAY(MAX(B30:H30)+6)),1,5)+WEEKDAY(DATE(YEAR(MAX(B30:H30)+4-WEEKDAY(MAX(B30:H30)+6)),1,3)))/7)))</f>
        <v/>
      </c>
      <c r="B30" s="7" t="str">
        <f t="shared" si="12"/>
        <v/>
      </c>
      <c r="C30" s="7" t="str">
        <f t="shared" si="12"/>
        <v/>
      </c>
      <c r="D30" s="7" t="str">
        <f t="shared" si="12"/>
        <v/>
      </c>
      <c r="E30" s="7" t="str">
        <f t="shared" si="12"/>
        <v/>
      </c>
      <c r="F30" s="7" t="str">
        <f t="shared" si="12"/>
        <v/>
      </c>
      <c r="G30" s="7" t="str">
        <f t="shared" si="12"/>
        <v/>
      </c>
      <c r="H30" s="7" t="str">
        <f t="shared" si="12"/>
        <v/>
      </c>
      <c r="J30" s="24" t="str">
        <f t="shared" si="13"/>
        <v/>
      </c>
      <c r="K30" s="25" t="str">
        <f t="shared" si="14"/>
        <v/>
      </c>
      <c r="L30" s="25" t="str">
        <f t="shared" si="15"/>
        <v/>
      </c>
      <c r="M30" s="25" t="str">
        <f t="shared" si="16"/>
        <v/>
      </c>
      <c r="N30" s="25" t="str">
        <f t="shared" si="17"/>
        <v/>
      </c>
      <c r="O30" s="25" t="str">
        <f t="shared" si="18"/>
        <v/>
      </c>
      <c r="P30" s="26" t="str">
        <f t="shared" si="19"/>
        <v/>
      </c>
    </row>
    <row r="31" spans="1:16">
      <c r="B31" s="7"/>
      <c r="C31" s="7"/>
      <c r="D31" s="7"/>
      <c r="E31" s="7"/>
      <c r="F31" s="7"/>
      <c r="G31" s="7"/>
      <c r="H31" s="7"/>
    </row>
  </sheetData>
  <mergeCells count="4">
    <mergeCell ref="B14:H14"/>
    <mergeCell ref="B5:H5"/>
    <mergeCell ref="B23:H23"/>
    <mergeCell ref="A1:H1"/>
  </mergeCells>
  <phoneticPr fontId="0" type="noConversion"/>
  <conditionalFormatting sqref="B31:H31">
    <cfRule type="cellIs" dxfId="6" priority="1" stopIfTrue="1" operator="equal">
      <formula>theDate</formula>
    </cfRule>
    <cfRule type="expression" dxfId="5" priority="2" stopIfTrue="1">
      <formula>NOT(ISERROR(MATCH(J31,arr_eventdate,0)))</formula>
    </cfRule>
    <cfRule type="expression" dxfId="4" priority="3" stopIfTrue="1">
      <formula>NOT(ISERROR(MATCH(J31,arr_holidaydate,0)))</formula>
    </cfRule>
  </conditionalFormatting>
  <conditionalFormatting sqref="B22:H24 B5:H6 B13:H15 A5:A30 A15:H15 A24:H24">
    <cfRule type="cellIs" dxfId="3" priority="4" stopIfTrue="1" operator="equal">
      <formula>theDate</formula>
    </cfRule>
    <cfRule type="expression" dxfId="2" priority="5" stopIfTrue="1">
      <formula>AND(NOT(A5=""),NOT(ISERROR(MATCH(I5,arr_eventdate,0))))</formula>
    </cfRule>
  </conditionalFormatting>
  <conditionalFormatting sqref="B16:H21 B25:H30 B7:H12">
    <cfRule type="cellIs" dxfId="1" priority="6" stopIfTrue="1" operator="between">
      <formula>theDate</formula>
      <formula>theDate+6</formula>
    </cfRule>
    <cfRule type="expression" dxfId="0" priority="7" stopIfTrue="1">
      <formula>AND(NOT(B7=""),NOT(ISERROR(MATCH(J7,arr_eventdate,0))))</formula>
    </cfRule>
  </conditionalFormatting>
  <dataValidations count="2">
    <dataValidation type="list" allowBlank="1" showInputMessage="1" showErrorMessage="1" sqref="O1">
      <formula1>"US,ISO"</formula1>
    </dataValidation>
    <dataValidation type="list" allowBlank="1" showInputMessage="1" showErrorMessage="1" sqref="K1">
      <formula1>"1,2"</formula1>
    </dataValidation>
  </dataValidations>
  <pageMargins left="0.19685039370078741" right="0.19685039370078741" top="0.98425196850393704" bottom="0.98425196850393704" header="0.51181102362204722" footer="0.51181102362204722"/>
  <pageSetup orientation="portrait" r:id="rId1"/>
  <headerFooter alignWithMargins="0"/>
</worksheet>
</file>

<file path=xl/worksheets/sheet6.xml><?xml version="1.0" encoding="utf-8"?>
<worksheet xmlns="http://schemas.openxmlformats.org/spreadsheetml/2006/main" xmlns:r="http://schemas.openxmlformats.org/officeDocument/2006/relationships">
  <dimension ref="A3:B11"/>
  <sheetViews>
    <sheetView tabSelected="1" workbookViewId="0">
      <selection activeCell="D7" sqref="D7"/>
    </sheetView>
  </sheetViews>
  <sheetFormatPr defaultRowHeight="12.75"/>
  <cols>
    <col min="2" max="2" width="10.140625" bestFit="1" customWidth="1"/>
  </cols>
  <sheetData>
    <row r="3" spans="1:2">
      <c r="A3">
        <v>1</v>
      </c>
      <c r="B3" s="41">
        <v>41876</v>
      </c>
    </row>
    <row r="4" spans="1:2">
      <c r="A4">
        <v>2</v>
      </c>
      <c r="B4" s="41">
        <v>41877</v>
      </c>
    </row>
    <row r="5" spans="1:2">
      <c r="A5">
        <v>3</v>
      </c>
      <c r="B5" s="41">
        <v>41878</v>
      </c>
    </row>
    <row r="6" spans="1:2">
      <c r="A6">
        <v>4</v>
      </c>
      <c r="B6" s="41">
        <v>41879</v>
      </c>
    </row>
    <row r="7" spans="1:2">
      <c r="A7">
        <v>5</v>
      </c>
      <c r="B7" s="41">
        <v>41880</v>
      </c>
    </row>
    <row r="8" spans="1:2">
      <c r="A8">
        <v>6</v>
      </c>
      <c r="B8" s="41">
        <v>41881</v>
      </c>
    </row>
    <row r="9" spans="1:2">
      <c r="A9">
        <v>7</v>
      </c>
      <c r="B9" s="41">
        <v>41882</v>
      </c>
    </row>
    <row r="10" spans="1:2">
      <c r="B10" s="41"/>
    </row>
    <row r="11" spans="1:2">
      <c r="B11" s="41"/>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10</vt:i4>
      </vt:variant>
    </vt:vector>
  </HeadingPairs>
  <TitlesOfParts>
    <vt:vector size="16" baseType="lpstr">
      <vt:lpstr>Planejamento mensal</vt:lpstr>
      <vt:lpstr>Planejamento Semanal</vt:lpstr>
      <vt:lpstr>Planejamento Diário</vt:lpstr>
      <vt:lpstr>Eventos</vt:lpstr>
      <vt:lpstr>Mini Calendario</vt:lpstr>
      <vt:lpstr>Plan1</vt:lpstr>
      <vt:lpstr>Eventos!Area_de_impressao</vt:lpstr>
      <vt:lpstr>'Planejamento Diário'!Area_de_impressao</vt:lpstr>
      <vt:lpstr>'Planejamento mensal'!Area_de_impressao</vt:lpstr>
      <vt:lpstr>'Planejamento Semanal'!Area_de_impressao</vt:lpstr>
      <vt:lpstr>arr_event</vt:lpstr>
      <vt:lpstr>arr_eventdate</vt:lpstr>
      <vt:lpstr>month</vt:lpstr>
      <vt:lpstr>startday</vt:lpstr>
      <vt:lpstr>theDate</vt:lpstr>
      <vt:lpstr>weekNumOpt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Planner</dc:title>
  <dc:creator>www.vertex42.com;Marcos Silva</dc:creator>
  <cp:keywords>ROBEN</cp:keywords>
  <dc:description>(c) 2009 Vertex42 LLC. All Rights Reserved.</dc:description>
  <cp:lastModifiedBy>User</cp:lastModifiedBy>
  <cp:lastPrinted>2014-08-03T21:43:38Z</cp:lastPrinted>
  <dcterms:created xsi:type="dcterms:W3CDTF">2004-08-16T18:44:14Z</dcterms:created>
  <dcterms:modified xsi:type="dcterms:W3CDTF">2014-08-25T01:29:31Z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Version">
    <vt:lpwstr>1.0.0</vt:lpwstr>
  </property>
</Properties>
</file>